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esktop\11111\"/>
    </mc:Choice>
  </mc:AlternateContent>
  <bookViews>
    <workbookView xWindow="0" yWindow="0" windowWidth="20490" windowHeight="7350"/>
  </bookViews>
  <sheets>
    <sheet name="титульна" sheetId="2" r:id="rId1"/>
    <sheet name="план_бакалавр" sheetId="6" r:id="rId2"/>
  </sheets>
  <definedNames>
    <definedName name="_xlnm._FilterDatabase" localSheetId="1" hidden="1">план_бакалавр!$Z$12:$AC$137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Titles" localSheetId="1">план_бакалавр!$9:$9</definedName>
    <definedName name="_xlnm.Print_Area" localSheetId="1">план_бакалавр!$A$2:$X$153</definedName>
    <definedName name="_xlnm.Print_Area" localSheetId="0">титульна!$A$2:$BI$36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62913"/>
</workbook>
</file>

<file path=xl/calcChain.xml><?xml version="1.0" encoding="utf-8"?>
<calcChain xmlns="http://schemas.openxmlformats.org/spreadsheetml/2006/main">
  <c r="AB123" i="6" l="1"/>
  <c r="AB106" i="6"/>
  <c r="AB90" i="6"/>
  <c r="AB75" i="6"/>
  <c r="AB71" i="6"/>
  <c r="AA58" i="6"/>
  <c r="AB55" i="6"/>
  <c r="AB56" i="6"/>
  <c r="AB54" i="6"/>
  <c r="AB40" i="6"/>
  <c r="AB38" i="6"/>
  <c r="AB18" i="6"/>
  <c r="AB17" i="6"/>
  <c r="H17" i="6"/>
  <c r="H23" i="6" s="1"/>
  <c r="G23" i="6"/>
  <c r="I23" i="6"/>
  <c r="J23" i="6"/>
  <c r="K23" i="6"/>
  <c r="L23" i="6"/>
  <c r="M23" i="6"/>
  <c r="N23" i="6"/>
  <c r="O23" i="6"/>
  <c r="Q23" i="6"/>
  <c r="R23" i="6"/>
  <c r="S23" i="6"/>
  <c r="T23" i="6"/>
  <c r="U23" i="6"/>
  <c r="V23" i="6"/>
  <c r="W23" i="6"/>
  <c r="X23" i="6"/>
  <c r="F23" i="6"/>
  <c r="AB27" i="6" l="1"/>
  <c r="AB20" i="6"/>
  <c r="AB15" i="6"/>
  <c r="H16" i="6"/>
  <c r="J18" i="6"/>
  <c r="H18" i="6" s="1"/>
  <c r="Z14" i="6"/>
  <c r="AA14" i="6"/>
  <c r="AB14" i="6"/>
  <c r="AC14" i="6"/>
  <c r="Z15" i="6"/>
  <c r="AA15" i="6"/>
  <c r="Z16" i="6"/>
  <c r="AA16" i="6"/>
  <c r="AB16" i="6"/>
  <c r="Z17" i="6"/>
  <c r="AA17" i="6"/>
  <c r="Z18" i="6"/>
  <c r="AA18" i="6"/>
  <c r="Z19" i="6"/>
  <c r="AA19" i="6"/>
  <c r="AB19" i="6"/>
  <c r="AC19" i="6"/>
  <c r="Z20" i="6"/>
  <c r="AA20" i="6"/>
  <c r="AC20" i="6"/>
  <c r="Z21" i="6"/>
  <c r="AA21" i="6"/>
  <c r="AB21" i="6"/>
  <c r="AC21" i="6"/>
  <c r="Z22" i="6"/>
  <c r="AA22" i="6"/>
  <c r="AB22" i="6"/>
  <c r="AC22" i="6"/>
  <c r="Z23" i="6"/>
  <c r="Z38" i="6"/>
  <c r="AA38" i="6"/>
  <c r="AC38" i="6"/>
  <c r="Z39" i="6"/>
  <c r="AA39" i="6"/>
  <c r="AB39" i="6"/>
  <c r="AC39" i="6"/>
  <c r="Z40" i="6"/>
  <c r="AA40" i="6"/>
  <c r="AC40" i="6"/>
  <c r="Z41" i="6"/>
  <c r="AA41" i="6"/>
  <c r="Z42" i="6"/>
  <c r="AA42" i="6"/>
  <c r="AB42" i="6"/>
  <c r="AC42" i="6"/>
  <c r="Z43" i="6"/>
  <c r="AA43" i="6"/>
  <c r="AB43" i="6"/>
  <c r="AC43" i="6"/>
  <c r="G46" i="6"/>
  <c r="G52" i="6"/>
  <c r="G67" i="6"/>
  <c r="G99" i="6"/>
  <c r="G115" i="6"/>
  <c r="Z45" i="6"/>
  <c r="AA45" i="6"/>
  <c r="AB45" i="6"/>
  <c r="AC45" i="6"/>
  <c r="Z46" i="6"/>
  <c r="AA46" i="6"/>
  <c r="Z47" i="6"/>
  <c r="AA47" i="6"/>
  <c r="AB47" i="6"/>
  <c r="AC47" i="6"/>
  <c r="Z48" i="6"/>
  <c r="AA48" i="6"/>
  <c r="AB48" i="6"/>
  <c r="AC48" i="6"/>
  <c r="Z49" i="6"/>
  <c r="AA49" i="6"/>
  <c r="AB49" i="6"/>
  <c r="AC49" i="6"/>
  <c r="Z50" i="6"/>
  <c r="AA50" i="6"/>
  <c r="AB50" i="6"/>
  <c r="AC50" i="6"/>
  <c r="Z51" i="6"/>
  <c r="AA51" i="6"/>
  <c r="AB51" i="6"/>
  <c r="AC51" i="6"/>
  <c r="Z52" i="6"/>
  <c r="AA52" i="6"/>
  <c r="AB52" i="6"/>
  <c r="AC52" i="6"/>
  <c r="Z53" i="6"/>
  <c r="AA53" i="6"/>
  <c r="AB53" i="6"/>
  <c r="AC53" i="6"/>
  <c r="Z54" i="6"/>
  <c r="AA54" i="6"/>
  <c r="AC54" i="6"/>
  <c r="Z55" i="6"/>
  <c r="AA55" i="6"/>
  <c r="AC55" i="6"/>
  <c r="Z56" i="6"/>
  <c r="AA56" i="6"/>
  <c r="Z57" i="6"/>
  <c r="AA57" i="6"/>
  <c r="AB57" i="6"/>
  <c r="AC57" i="6"/>
  <c r="Z58" i="6"/>
  <c r="AB58" i="6"/>
  <c r="AC58" i="6"/>
  <c r="Z59" i="6"/>
  <c r="AA59" i="6"/>
  <c r="AB59" i="6"/>
  <c r="AC59" i="6"/>
  <c r="Z60" i="6"/>
  <c r="AA60" i="6"/>
  <c r="AB60" i="6"/>
  <c r="AC60" i="6"/>
  <c r="Z61" i="6"/>
  <c r="AA61" i="6"/>
  <c r="Z62" i="6"/>
  <c r="AA62" i="6"/>
  <c r="AB62" i="6"/>
  <c r="AC62" i="6"/>
  <c r="Z63" i="6"/>
  <c r="AA63" i="6"/>
  <c r="AB63" i="6"/>
  <c r="AC63" i="6"/>
  <c r="Z64" i="6"/>
  <c r="AA64" i="6"/>
  <c r="AB64" i="6"/>
  <c r="AC64" i="6"/>
  <c r="Z65" i="6"/>
  <c r="AA65" i="6"/>
  <c r="AB65" i="6"/>
  <c r="AC65" i="6"/>
  <c r="Z66" i="6"/>
  <c r="AA66" i="6"/>
  <c r="AB66" i="6"/>
  <c r="AC66" i="6"/>
  <c r="Z68" i="6"/>
  <c r="AA68" i="6"/>
  <c r="AB68" i="6"/>
  <c r="AC68" i="6"/>
  <c r="Z69" i="6"/>
  <c r="AA69" i="6"/>
  <c r="AB69" i="6"/>
  <c r="AC69" i="6"/>
  <c r="Z70" i="6"/>
  <c r="AA70" i="6"/>
  <c r="AB70" i="6"/>
  <c r="AC70" i="6"/>
  <c r="Z71" i="6"/>
  <c r="AA71" i="6"/>
  <c r="AC71" i="6"/>
  <c r="Z72" i="6"/>
  <c r="AA72" i="6"/>
  <c r="AB72" i="6"/>
  <c r="AC72" i="6"/>
  <c r="Z73" i="6"/>
  <c r="AA73" i="6"/>
  <c r="AB73" i="6"/>
  <c r="AC73" i="6"/>
  <c r="Z74" i="6"/>
  <c r="AA74" i="6"/>
  <c r="AB74" i="6"/>
  <c r="AC74" i="6"/>
  <c r="Z75" i="6"/>
  <c r="AA75" i="6"/>
  <c r="AC75" i="6"/>
  <c r="Z76" i="6"/>
  <c r="AA76" i="6"/>
  <c r="AB76" i="6"/>
  <c r="AC76" i="6"/>
  <c r="Z77" i="6"/>
  <c r="AA77" i="6"/>
  <c r="AB77" i="6"/>
  <c r="AC77" i="6"/>
  <c r="Z78" i="6"/>
  <c r="AA78" i="6"/>
  <c r="AB78" i="6"/>
  <c r="AC78" i="6"/>
  <c r="Z79" i="6"/>
  <c r="AA79" i="6"/>
  <c r="AB79" i="6"/>
  <c r="AC79" i="6"/>
  <c r="Z80" i="6"/>
  <c r="AA80" i="6"/>
  <c r="AB80" i="6"/>
  <c r="AC80" i="6"/>
  <c r="Z81" i="6"/>
  <c r="AA81" i="6"/>
  <c r="AB81" i="6"/>
  <c r="AC81" i="6"/>
  <c r="Z82" i="6"/>
  <c r="AA82" i="6"/>
  <c r="AB82" i="6"/>
  <c r="AC82" i="6"/>
  <c r="Z83" i="6"/>
  <c r="AA83" i="6"/>
  <c r="AB83" i="6"/>
  <c r="AC83" i="6"/>
  <c r="Z84" i="6"/>
  <c r="AA84" i="6"/>
  <c r="AB84" i="6"/>
  <c r="AC84" i="6"/>
  <c r="Z85" i="6"/>
  <c r="AA85" i="6"/>
  <c r="AB85" i="6"/>
  <c r="AC85" i="6"/>
  <c r="Z86" i="6"/>
  <c r="AA86" i="6"/>
  <c r="AB86" i="6"/>
  <c r="AC86" i="6"/>
  <c r="Z87" i="6"/>
  <c r="AA87" i="6"/>
  <c r="AB87" i="6"/>
  <c r="AC87" i="6"/>
  <c r="Z88" i="6"/>
  <c r="AA88" i="6"/>
  <c r="AB88" i="6"/>
  <c r="AC88" i="6"/>
  <c r="Z89" i="6"/>
  <c r="AA89" i="6"/>
  <c r="AB89" i="6"/>
  <c r="AC89" i="6"/>
  <c r="Z90" i="6"/>
  <c r="AA90" i="6"/>
  <c r="AC90" i="6"/>
  <c r="Z91" i="6"/>
  <c r="AA91" i="6"/>
  <c r="AB91" i="6"/>
  <c r="AC91" i="6"/>
  <c r="Z92" i="6"/>
  <c r="AA92" i="6"/>
  <c r="AB92" i="6"/>
  <c r="AC92" i="6"/>
  <c r="Z93" i="6"/>
  <c r="AA93" i="6"/>
  <c r="AB93" i="6"/>
  <c r="AC93" i="6"/>
  <c r="Z94" i="6"/>
  <c r="AA94" i="6"/>
  <c r="AB94" i="6"/>
  <c r="AC94" i="6"/>
  <c r="Z95" i="6"/>
  <c r="AA95" i="6"/>
  <c r="AB95" i="6"/>
  <c r="AC95" i="6"/>
  <c r="Z96" i="6"/>
  <c r="AA96" i="6"/>
  <c r="AB96" i="6"/>
  <c r="AC96" i="6"/>
  <c r="Z97" i="6"/>
  <c r="AA97" i="6"/>
  <c r="AB97" i="6"/>
  <c r="AC97" i="6"/>
  <c r="Z98" i="6"/>
  <c r="AA98" i="6"/>
  <c r="AB98" i="6"/>
  <c r="AC98" i="6"/>
  <c r="Z99" i="6"/>
  <c r="AA99" i="6"/>
  <c r="AB99" i="6"/>
  <c r="AC99" i="6"/>
  <c r="Z100" i="6"/>
  <c r="AA100" i="6"/>
  <c r="AB100" i="6"/>
  <c r="AC100" i="6"/>
  <c r="Z101" i="6"/>
  <c r="AA101" i="6"/>
  <c r="AB101" i="6"/>
  <c r="AC101" i="6"/>
  <c r="Z102" i="6"/>
  <c r="AA102" i="6"/>
  <c r="AB102" i="6"/>
  <c r="AC102" i="6"/>
  <c r="Z103" i="6"/>
  <c r="AA103" i="6"/>
  <c r="AB103" i="6"/>
  <c r="AC103" i="6"/>
  <c r="Z104" i="6"/>
  <c r="AA104" i="6"/>
  <c r="AB104" i="6"/>
  <c r="AC104" i="6"/>
  <c r="Z105" i="6"/>
  <c r="AA105" i="6"/>
  <c r="AB105" i="6"/>
  <c r="AC105" i="6"/>
  <c r="Z106" i="6"/>
  <c r="AA106" i="6"/>
  <c r="AC106" i="6"/>
  <c r="Z107" i="6"/>
  <c r="AA107" i="6"/>
  <c r="AB107" i="6"/>
  <c r="AC107" i="6"/>
  <c r="Z108" i="6"/>
  <c r="AA108" i="6"/>
  <c r="AB108" i="6"/>
  <c r="AC108" i="6"/>
  <c r="Z109" i="6"/>
  <c r="AA109" i="6"/>
  <c r="AB109" i="6"/>
  <c r="AC109" i="6"/>
  <c r="Z110" i="6"/>
  <c r="AA110" i="6"/>
  <c r="AB110" i="6"/>
  <c r="AC110" i="6"/>
  <c r="Z111" i="6"/>
  <c r="AA111" i="6"/>
  <c r="AB111" i="6"/>
  <c r="AC111" i="6"/>
  <c r="Z112" i="6"/>
  <c r="AA112" i="6"/>
  <c r="AB112" i="6"/>
  <c r="AC112" i="6"/>
  <c r="Z113" i="6"/>
  <c r="AA113" i="6"/>
  <c r="AB113" i="6"/>
  <c r="AC113" i="6"/>
  <c r="Z114" i="6"/>
  <c r="AA114" i="6"/>
  <c r="AB114" i="6"/>
  <c r="AC114" i="6"/>
  <c r="Z115" i="6"/>
  <c r="AA115" i="6"/>
  <c r="AB115" i="6"/>
  <c r="AC115" i="6"/>
  <c r="Z116" i="6"/>
  <c r="AA116" i="6"/>
  <c r="AB116" i="6"/>
  <c r="AC116" i="6"/>
  <c r="Z117" i="6"/>
  <c r="AA117" i="6"/>
  <c r="AB117" i="6"/>
  <c r="AC117" i="6"/>
  <c r="Z118" i="6"/>
  <c r="AA118" i="6"/>
  <c r="AB118" i="6"/>
  <c r="AC118" i="6"/>
  <c r="Z119" i="6"/>
  <c r="AA119" i="6"/>
  <c r="AB119" i="6"/>
  <c r="AC119" i="6"/>
  <c r="Z120" i="6"/>
  <c r="AA120" i="6"/>
  <c r="AB120" i="6"/>
  <c r="AC120" i="6"/>
  <c r="Z121" i="6"/>
  <c r="AA121" i="6"/>
  <c r="AB121" i="6"/>
  <c r="AC121" i="6"/>
  <c r="Z122" i="6"/>
  <c r="AA122" i="6"/>
  <c r="AB122" i="6"/>
  <c r="AC122" i="6"/>
  <c r="Z123" i="6"/>
  <c r="AA123" i="6"/>
  <c r="AC123" i="6"/>
  <c r="Z124" i="6"/>
  <c r="AA124" i="6"/>
  <c r="AB124" i="6"/>
  <c r="AC124" i="6"/>
  <c r="Z125" i="6"/>
  <c r="AA125" i="6"/>
  <c r="AB125" i="6"/>
  <c r="AC125" i="6"/>
  <c r="Z126" i="6"/>
  <c r="AA126" i="6"/>
  <c r="AB126" i="6"/>
  <c r="AC126" i="6"/>
  <c r="Z127" i="6"/>
  <c r="AA127" i="6"/>
  <c r="AB127" i="6"/>
  <c r="AC127" i="6"/>
  <c r="Z128" i="6"/>
  <c r="AA128" i="6"/>
  <c r="AB128" i="6"/>
  <c r="AC128" i="6"/>
  <c r="Z129" i="6"/>
  <c r="AA129" i="6"/>
  <c r="AB129" i="6"/>
  <c r="AC129" i="6"/>
  <c r="Z130" i="6"/>
  <c r="AA130" i="6"/>
  <c r="AB130" i="6"/>
  <c r="AC130" i="6"/>
  <c r="Z131" i="6"/>
  <c r="AA131" i="6"/>
  <c r="AB131" i="6"/>
  <c r="AC131" i="6"/>
  <c r="Z132" i="6"/>
  <c r="AA132" i="6"/>
  <c r="AB132" i="6"/>
  <c r="AC132" i="6"/>
  <c r="Z133" i="6"/>
  <c r="AA133" i="6"/>
  <c r="AB133" i="6"/>
  <c r="AC133" i="6"/>
  <c r="Z134" i="6"/>
  <c r="AA134" i="6"/>
  <c r="AB134" i="6"/>
  <c r="AC134" i="6"/>
  <c r="Z135" i="6"/>
  <c r="AA135" i="6"/>
  <c r="AB135" i="6"/>
  <c r="AC135" i="6"/>
  <c r="G61" i="6" l="1"/>
  <c r="H38" i="6"/>
  <c r="P38" i="6" s="1"/>
  <c r="F38" i="6"/>
  <c r="AD19" i="6"/>
  <c r="O19" i="6"/>
  <c r="N19" i="6"/>
  <c r="K19" i="6"/>
  <c r="J19" i="6"/>
  <c r="I19" i="6"/>
  <c r="G19" i="6"/>
  <c r="H21" i="6"/>
  <c r="AL21" i="6" s="1"/>
  <c r="F21" i="6"/>
  <c r="H20" i="6"/>
  <c r="AL20" i="6" s="1"/>
  <c r="F20" i="6"/>
  <c r="AE76" i="6"/>
  <c r="AK76" i="6"/>
  <c r="N124" i="6"/>
  <c r="N123" i="6"/>
  <c r="N122" i="6"/>
  <c r="N121" i="6"/>
  <c r="N120" i="6"/>
  <c r="N119" i="6"/>
  <c r="N108" i="6"/>
  <c r="N107" i="6"/>
  <c r="N106" i="6"/>
  <c r="N105" i="6"/>
  <c r="N104" i="6"/>
  <c r="N103" i="6"/>
  <c r="N92" i="6"/>
  <c r="N91" i="6"/>
  <c r="N90" i="6"/>
  <c r="N89" i="6"/>
  <c r="N88" i="6"/>
  <c r="N87" i="6"/>
  <c r="N72" i="6"/>
  <c r="N73" i="6"/>
  <c r="N74" i="6"/>
  <c r="N75" i="6"/>
  <c r="N76" i="6"/>
  <c r="N71" i="6"/>
  <c r="F19" i="6" l="1"/>
  <c r="P21" i="6"/>
  <c r="H19" i="6"/>
  <c r="P20" i="6"/>
  <c r="H121" i="6"/>
  <c r="H122" i="6"/>
  <c r="H123" i="6"/>
  <c r="H124" i="6"/>
  <c r="H105" i="6"/>
  <c r="H106" i="6"/>
  <c r="H107" i="6"/>
  <c r="H108" i="6"/>
  <c r="H73" i="6"/>
  <c r="H74" i="6"/>
  <c r="H75" i="6"/>
  <c r="H57" i="6"/>
  <c r="H56" i="6"/>
  <c r="H27" i="6"/>
  <c r="H28" i="6"/>
  <c r="H29" i="6"/>
  <c r="H32" i="6"/>
  <c r="H30" i="6"/>
  <c r="H31" i="6"/>
  <c r="H33" i="6"/>
  <c r="H34" i="6"/>
  <c r="H37" i="6"/>
  <c r="H35" i="6"/>
  <c r="H36" i="6"/>
  <c r="H41" i="6"/>
  <c r="H42" i="6"/>
  <c r="H43" i="6"/>
  <c r="H44" i="6"/>
  <c r="H45" i="6"/>
  <c r="H15" i="6"/>
  <c r="X140" i="6"/>
  <c r="BB31" i="2"/>
  <c r="G130" i="6"/>
  <c r="H130" i="6"/>
  <c r="I130" i="6"/>
  <c r="J130" i="6"/>
  <c r="K130" i="6"/>
  <c r="L130" i="6"/>
  <c r="M130" i="6"/>
  <c r="N130" i="6"/>
  <c r="O130" i="6"/>
  <c r="Q130" i="6"/>
  <c r="R130" i="6"/>
  <c r="S130" i="6"/>
  <c r="T130" i="6"/>
  <c r="U130" i="6"/>
  <c r="V130" i="6"/>
  <c r="W130" i="6"/>
  <c r="X130" i="6"/>
  <c r="G125" i="6"/>
  <c r="I125" i="6"/>
  <c r="I131" i="6" s="1"/>
  <c r="J125" i="6"/>
  <c r="J131" i="6" s="1"/>
  <c r="K125" i="6"/>
  <c r="K131" i="6" s="1"/>
  <c r="L125" i="6"/>
  <c r="L131" i="6" s="1"/>
  <c r="M125" i="6"/>
  <c r="M131" i="6" s="1"/>
  <c r="N125" i="6"/>
  <c r="N131" i="6" s="1"/>
  <c r="O125" i="6"/>
  <c r="O131" i="6" s="1"/>
  <c r="Q125" i="6"/>
  <c r="Q131" i="6" s="1"/>
  <c r="R125" i="6"/>
  <c r="R131" i="6" s="1"/>
  <c r="S125" i="6"/>
  <c r="S131" i="6" s="1"/>
  <c r="T125" i="6"/>
  <c r="T131" i="6" s="1"/>
  <c r="U125" i="6"/>
  <c r="U131" i="6" s="1"/>
  <c r="V125" i="6"/>
  <c r="V131" i="6" s="1"/>
  <c r="W125" i="6"/>
  <c r="W131" i="6" s="1"/>
  <c r="X125" i="6"/>
  <c r="X131" i="6" s="1"/>
  <c r="G109" i="6"/>
  <c r="I109" i="6"/>
  <c r="J109" i="6"/>
  <c r="K109" i="6"/>
  <c r="L109" i="6"/>
  <c r="M109" i="6"/>
  <c r="N109" i="6"/>
  <c r="O109" i="6"/>
  <c r="Q109" i="6"/>
  <c r="R109" i="6"/>
  <c r="S109" i="6"/>
  <c r="T109" i="6"/>
  <c r="U109" i="6"/>
  <c r="V109" i="6"/>
  <c r="W109" i="6"/>
  <c r="X109" i="6"/>
  <c r="G114" i="6"/>
  <c r="H114" i="6"/>
  <c r="I114" i="6"/>
  <c r="J114" i="6"/>
  <c r="K114" i="6"/>
  <c r="L114" i="6"/>
  <c r="M114" i="6"/>
  <c r="N114" i="6"/>
  <c r="O114" i="6"/>
  <c r="Q114" i="6"/>
  <c r="R114" i="6"/>
  <c r="S114" i="6"/>
  <c r="T114" i="6"/>
  <c r="U114" i="6"/>
  <c r="V114" i="6"/>
  <c r="W114" i="6"/>
  <c r="X114" i="6"/>
  <c r="G98" i="6"/>
  <c r="H98" i="6"/>
  <c r="I98" i="6"/>
  <c r="J98" i="6"/>
  <c r="K98" i="6"/>
  <c r="L98" i="6"/>
  <c r="M98" i="6"/>
  <c r="N98" i="6"/>
  <c r="O98" i="6"/>
  <c r="Q98" i="6"/>
  <c r="R98" i="6"/>
  <c r="S98" i="6"/>
  <c r="T98" i="6"/>
  <c r="U98" i="6"/>
  <c r="V98" i="6"/>
  <c r="W98" i="6"/>
  <c r="X98" i="6"/>
  <c r="G93" i="6"/>
  <c r="I93" i="6"/>
  <c r="I99" i="6" s="1"/>
  <c r="J93" i="6"/>
  <c r="J99" i="6" s="1"/>
  <c r="K93" i="6"/>
  <c r="K99" i="6" s="1"/>
  <c r="L93" i="6"/>
  <c r="L99" i="6" s="1"/>
  <c r="M93" i="6"/>
  <c r="M99" i="6" s="1"/>
  <c r="N93" i="6"/>
  <c r="N99" i="6" s="1"/>
  <c r="O93" i="6"/>
  <c r="O99" i="6" s="1"/>
  <c r="Q93" i="6"/>
  <c r="Q99" i="6" s="1"/>
  <c r="R93" i="6"/>
  <c r="R99" i="6" s="1"/>
  <c r="S93" i="6"/>
  <c r="S99" i="6" s="1"/>
  <c r="T93" i="6"/>
  <c r="T99" i="6" s="1"/>
  <c r="U93" i="6"/>
  <c r="U99" i="6" s="1"/>
  <c r="V93" i="6"/>
  <c r="V99" i="6" s="1"/>
  <c r="W93" i="6"/>
  <c r="W99" i="6" s="1"/>
  <c r="X93" i="6"/>
  <c r="X99" i="6" s="1"/>
  <c r="C67" i="6"/>
  <c r="D67" i="6"/>
  <c r="E67" i="6"/>
  <c r="C83" i="6"/>
  <c r="D83" i="6"/>
  <c r="E83" i="6"/>
  <c r="G82" i="6"/>
  <c r="H82" i="6"/>
  <c r="I82" i="6"/>
  <c r="J82" i="6"/>
  <c r="K82" i="6"/>
  <c r="L82" i="6"/>
  <c r="M82" i="6"/>
  <c r="N82" i="6"/>
  <c r="O82" i="6"/>
  <c r="Q82" i="6"/>
  <c r="R82" i="6"/>
  <c r="S82" i="6"/>
  <c r="T82" i="6"/>
  <c r="U82" i="6"/>
  <c r="V82" i="6"/>
  <c r="W82" i="6"/>
  <c r="X82" i="6"/>
  <c r="G77" i="6"/>
  <c r="I77" i="6"/>
  <c r="I83" i="6" s="1"/>
  <c r="K77" i="6"/>
  <c r="L77" i="6"/>
  <c r="M77" i="6"/>
  <c r="N77" i="6"/>
  <c r="O77" i="6"/>
  <c r="Q77" i="6"/>
  <c r="R77" i="6"/>
  <c r="S77" i="6"/>
  <c r="T77" i="6"/>
  <c r="U77" i="6"/>
  <c r="V77" i="6"/>
  <c r="W77" i="6"/>
  <c r="X77" i="6"/>
  <c r="G66" i="6"/>
  <c r="H66" i="6"/>
  <c r="I66" i="6"/>
  <c r="J66" i="6"/>
  <c r="K66" i="6"/>
  <c r="L66" i="6"/>
  <c r="M66" i="6"/>
  <c r="N66" i="6"/>
  <c r="O66" i="6"/>
  <c r="Q66" i="6"/>
  <c r="R66" i="6"/>
  <c r="S66" i="6"/>
  <c r="T66" i="6"/>
  <c r="U66" i="6"/>
  <c r="V66" i="6"/>
  <c r="W66" i="6"/>
  <c r="X66" i="6"/>
  <c r="I61" i="6"/>
  <c r="J61" i="6"/>
  <c r="K61" i="6"/>
  <c r="L61" i="6"/>
  <c r="M61" i="6"/>
  <c r="O61" i="6"/>
  <c r="Q61" i="6"/>
  <c r="R61" i="6"/>
  <c r="S61" i="6"/>
  <c r="T61" i="6"/>
  <c r="U61" i="6"/>
  <c r="V61" i="6"/>
  <c r="W61" i="6"/>
  <c r="X61" i="6"/>
  <c r="H52" i="6"/>
  <c r="I52" i="6"/>
  <c r="J52" i="6"/>
  <c r="K52" i="6"/>
  <c r="L52" i="6"/>
  <c r="M52" i="6"/>
  <c r="N52" i="6"/>
  <c r="O52" i="6"/>
  <c r="Q52" i="6"/>
  <c r="R52" i="6"/>
  <c r="S52" i="6"/>
  <c r="T52" i="6"/>
  <c r="U52" i="6"/>
  <c r="V52" i="6"/>
  <c r="W52" i="6"/>
  <c r="X52" i="6"/>
  <c r="I46" i="6"/>
  <c r="J46" i="6"/>
  <c r="K46" i="6"/>
  <c r="L46" i="6"/>
  <c r="M46" i="6"/>
  <c r="O46" i="6"/>
  <c r="Q46" i="6"/>
  <c r="R46" i="6"/>
  <c r="S46" i="6"/>
  <c r="T46" i="6"/>
  <c r="U46" i="6"/>
  <c r="V46" i="6"/>
  <c r="W46" i="6"/>
  <c r="X46" i="6"/>
  <c r="H55" i="6"/>
  <c r="F18" i="6"/>
  <c r="F22" i="6"/>
  <c r="F15" i="6"/>
  <c r="F16" i="6"/>
  <c r="C115" i="6"/>
  <c r="D115" i="6"/>
  <c r="E115" i="6"/>
  <c r="AK57" i="6"/>
  <c r="AJ57" i="6"/>
  <c r="AI57" i="6"/>
  <c r="AH57" i="6"/>
  <c r="AG57" i="6"/>
  <c r="AF57" i="6"/>
  <c r="AE57" i="6"/>
  <c r="AD57" i="6"/>
  <c r="F57" i="6"/>
  <c r="AB41" i="6" l="1"/>
  <c r="P19" i="6"/>
  <c r="X67" i="6"/>
  <c r="X136" i="6" s="1"/>
  <c r="T67" i="6"/>
  <c r="T136" i="6" s="1"/>
  <c r="R67" i="6"/>
  <c r="R136" i="6" s="1"/>
  <c r="O67" i="6"/>
  <c r="L67" i="6"/>
  <c r="W83" i="6"/>
  <c r="U83" i="6"/>
  <c r="S83" i="6"/>
  <c r="Q83" i="6"/>
  <c r="N83" i="6"/>
  <c r="L83" i="6"/>
  <c r="G131" i="6"/>
  <c r="P16" i="6"/>
  <c r="AC16" i="6" s="1"/>
  <c r="U67" i="6"/>
  <c r="U136" i="6" s="1"/>
  <c r="S67" i="6"/>
  <c r="S136" i="6" s="1"/>
  <c r="Q67" i="6"/>
  <c r="M67" i="6"/>
  <c r="X83" i="6"/>
  <c r="V83" i="6"/>
  <c r="T83" i="6"/>
  <c r="R83" i="6"/>
  <c r="O83" i="6"/>
  <c r="M83" i="6"/>
  <c r="K83" i="6"/>
  <c r="G83" i="6"/>
  <c r="X115" i="6"/>
  <c r="V115" i="6"/>
  <c r="T115" i="6"/>
  <c r="R115" i="6"/>
  <c r="O115" i="6"/>
  <c r="M115" i="6"/>
  <c r="K115" i="6"/>
  <c r="I115" i="6"/>
  <c r="W115" i="6"/>
  <c r="U115" i="6"/>
  <c r="S115" i="6"/>
  <c r="Q115" i="6"/>
  <c r="N115" i="6"/>
  <c r="L115" i="6"/>
  <c r="J115" i="6"/>
  <c r="W67" i="6"/>
  <c r="W136" i="6" s="1"/>
  <c r="V67" i="6"/>
  <c r="V136" i="6" s="1"/>
  <c r="P15" i="6"/>
  <c r="AC15" i="6" s="1"/>
  <c r="P57" i="6"/>
  <c r="AL57" i="6"/>
  <c r="Q136" i="6" l="1"/>
  <c r="Z67" i="6"/>
  <c r="Z24" i="6"/>
  <c r="Z26" i="6"/>
  <c r="Z27" i="6"/>
  <c r="Z28" i="6"/>
  <c r="Z29" i="6"/>
  <c r="Z32" i="6"/>
  <c r="Z30" i="6"/>
  <c r="Z31" i="6"/>
  <c r="Z33" i="6"/>
  <c r="Z34" i="6"/>
  <c r="Z37" i="6"/>
  <c r="Z35" i="6"/>
  <c r="Z36" i="6"/>
  <c r="Z44" i="6"/>
  <c r="Z25" i="6"/>
  <c r="C131" i="6"/>
  <c r="D131" i="6"/>
  <c r="E131" i="6"/>
  <c r="C99" i="6"/>
  <c r="D99" i="6"/>
  <c r="E99" i="6"/>
  <c r="C136" i="6"/>
  <c r="D136" i="6"/>
  <c r="E136" i="6"/>
  <c r="G135" i="6"/>
  <c r="I135" i="6"/>
  <c r="J135" i="6"/>
  <c r="K135" i="6"/>
  <c r="L135" i="6"/>
  <c r="M135" i="6"/>
  <c r="N135" i="6"/>
  <c r="O135" i="6"/>
  <c r="Q135" i="6"/>
  <c r="R135" i="6"/>
  <c r="S135" i="6"/>
  <c r="T135" i="6"/>
  <c r="U135" i="6"/>
  <c r="V135" i="6"/>
  <c r="W135" i="6"/>
  <c r="X135" i="6"/>
  <c r="H134" i="6"/>
  <c r="H135" i="6" s="1"/>
  <c r="H120" i="6"/>
  <c r="H119" i="6"/>
  <c r="H104" i="6"/>
  <c r="H103" i="6"/>
  <c r="H92" i="6"/>
  <c r="H91" i="6"/>
  <c r="H90" i="6"/>
  <c r="H89" i="6"/>
  <c r="H88" i="6"/>
  <c r="H87" i="6"/>
  <c r="H72" i="6"/>
  <c r="H71" i="6"/>
  <c r="F134" i="6"/>
  <c r="F129" i="6"/>
  <c r="F128" i="6"/>
  <c r="P128" i="6" s="1"/>
  <c r="F127" i="6"/>
  <c r="F124" i="6"/>
  <c r="P124" i="6" s="1"/>
  <c r="F123" i="6"/>
  <c r="P123" i="6" s="1"/>
  <c r="F122" i="6"/>
  <c r="P122" i="6" s="1"/>
  <c r="F121" i="6"/>
  <c r="P121" i="6" s="1"/>
  <c r="F120" i="6"/>
  <c r="F119" i="6"/>
  <c r="F112" i="6"/>
  <c r="P112" i="6" s="1"/>
  <c r="F113" i="6"/>
  <c r="P113" i="6" s="1"/>
  <c r="F111" i="6"/>
  <c r="F104" i="6"/>
  <c r="F105" i="6"/>
  <c r="P105" i="6" s="1"/>
  <c r="F106" i="6"/>
  <c r="P106" i="6" s="1"/>
  <c r="F107" i="6"/>
  <c r="P107" i="6" s="1"/>
  <c r="F108" i="6"/>
  <c r="P108" i="6" s="1"/>
  <c r="F103" i="6"/>
  <c r="F96" i="6"/>
  <c r="P96" i="6" s="1"/>
  <c r="F97" i="6"/>
  <c r="P97" i="6" s="1"/>
  <c r="F95" i="6"/>
  <c r="F88" i="6"/>
  <c r="F89" i="6"/>
  <c r="F90" i="6"/>
  <c r="F91" i="6"/>
  <c r="F92" i="6"/>
  <c r="F87" i="6"/>
  <c r="F80" i="6"/>
  <c r="P80" i="6" s="1"/>
  <c r="F81" i="6"/>
  <c r="P81" i="6" s="1"/>
  <c r="F79" i="6"/>
  <c r="F72" i="6"/>
  <c r="F73" i="6"/>
  <c r="P73" i="6" s="1"/>
  <c r="F74" i="6"/>
  <c r="P74" i="6" s="1"/>
  <c r="F75" i="6"/>
  <c r="P75" i="6" s="1"/>
  <c r="F76" i="6"/>
  <c r="F71" i="6"/>
  <c r="F64" i="6"/>
  <c r="P64" i="6" s="1"/>
  <c r="F65" i="6"/>
  <c r="P65" i="6" s="1"/>
  <c r="F49" i="6"/>
  <c r="P49" i="6" s="1"/>
  <c r="F50" i="6"/>
  <c r="P50" i="6" s="1"/>
  <c r="F51" i="6"/>
  <c r="P51" i="6" s="1"/>
  <c r="F58" i="6"/>
  <c r="P58" i="6" s="1"/>
  <c r="F59" i="6"/>
  <c r="P59" i="6" s="1"/>
  <c r="F60" i="6"/>
  <c r="P60" i="6" s="1"/>
  <c r="F48" i="6"/>
  <c r="H26" i="6"/>
  <c r="AB26" i="6" s="1"/>
  <c r="AB28" i="6"/>
  <c r="AB29" i="6"/>
  <c r="AB32" i="6"/>
  <c r="AB30" i="6"/>
  <c r="AB31" i="6"/>
  <c r="AB33" i="6"/>
  <c r="AB34" i="6"/>
  <c r="AB37" i="6"/>
  <c r="AB35" i="6"/>
  <c r="AB36" i="6"/>
  <c r="AB44" i="6"/>
  <c r="H54" i="6"/>
  <c r="H61" i="6" s="1"/>
  <c r="H25" i="6"/>
  <c r="H14" i="6"/>
  <c r="F26" i="6"/>
  <c r="F27" i="6"/>
  <c r="F28" i="6"/>
  <c r="F29" i="6"/>
  <c r="F32" i="6"/>
  <c r="F30" i="6"/>
  <c r="F31" i="6"/>
  <c r="F33" i="6"/>
  <c r="F34" i="6"/>
  <c r="F37" i="6"/>
  <c r="F35" i="6"/>
  <c r="F36" i="6"/>
  <c r="F41" i="6"/>
  <c r="F42" i="6"/>
  <c r="F43" i="6"/>
  <c r="F44" i="6"/>
  <c r="F54" i="6"/>
  <c r="F55" i="6"/>
  <c r="F56" i="6"/>
  <c r="F45" i="6"/>
  <c r="P45" i="6" s="1"/>
  <c r="F25" i="6"/>
  <c r="F17" i="6"/>
  <c r="G13" i="6"/>
  <c r="I13" i="6"/>
  <c r="I67" i="6" s="1"/>
  <c r="J13" i="6"/>
  <c r="K13" i="6"/>
  <c r="K67" i="6" s="1"/>
  <c r="N13" i="6"/>
  <c r="AB61" i="6" l="1"/>
  <c r="AA23" i="6"/>
  <c r="F77" i="6"/>
  <c r="P92" i="6"/>
  <c r="P90" i="6"/>
  <c r="F109" i="6"/>
  <c r="P111" i="6"/>
  <c r="P114" i="6" s="1"/>
  <c r="F114" i="6"/>
  <c r="P127" i="6"/>
  <c r="F130" i="6"/>
  <c r="F46" i="6"/>
  <c r="F61" i="6"/>
  <c r="H46" i="6"/>
  <c r="F52" i="6"/>
  <c r="F93" i="6"/>
  <c r="P91" i="6"/>
  <c r="P89" i="6"/>
  <c r="F98" i="6"/>
  <c r="F125" i="6"/>
  <c r="P79" i="6"/>
  <c r="P82" i="6" s="1"/>
  <c r="F82" i="6"/>
  <c r="H93" i="6"/>
  <c r="H99" i="6" s="1"/>
  <c r="H109" i="6"/>
  <c r="H115" i="6" s="1"/>
  <c r="H125" i="6"/>
  <c r="H131" i="6" s="1"/>
  <c r="M136" i="6"/>
  <c r="P48" i="6"/>
  <c r="P52" i="6" s="1"/>
  <c r="AB25" i="6"/>
  <c r="P120" i="6"/>
  <c r="O136" i="6"/>
  <c r="P88" i="6"/>
  <c r="P71" i="6"/>
  <c r="P134" i="6"/>
  <c r="P135" i="6" s="1"/>
  <c r="AA13" i="6"/>
  <c r="P95" i="6"/>
  <c r="P98" i="6" s="1"/>
  <c r="F135" i="6"/>
  <c r="K136" i="6"/>
  <c r="P103" i="6"/>
  <c r="P72" i="6"/>
  <c r="P129" i="6"/>
  <c r="I136" i="6"/>
  <c r="P104" i="6"/>
  <c r="P119" i="6"/>
  <c r="Z13" i="6"/>
  <c r="H13" i="6"/>
  <c r="BC28" i="2"/>
  <c r="BB28" i="2"/>
  <c r="AE44" i="6"/>
  <c r="AI43" i="6"/>
  <c r="AI42" i="6"/>
  <c r="AH35" i="6"/>
  <c r="AH36" i="6"/>
  <c r="AH37" i="6"/>
  <c r="AG34" i="6"/>
  <c r="AG33" i="6"/>
  <c r="AF30" i="6"/>
  <c r="AF31" i="6"/>
  <c r="AF32" i="6"/>
  <c r="AE29" i="6"/>
  <c r="AE28" i="6"/>
  <c r="AD28" i="6"/>
  <c r="AF28" i="6"/>
  <c r="AG28" i="6"/>
  <c r="AH28" i="6"/>
  <c r="AI28" i="6"/>
  <c r="AJ28" i="6"/>
  <c r="AK28" i="6"/>
  <c r="AD29" i="6"/>
  <c r="AF29" i="6"/>
  <c r="AG29" i="6"/>
  <c r="AH29" i="6"/>
  <c r="AI29" i="6"/>
  <c r="AJ29" i="6"/>
  <c r="AK29" i="6"/>
  <c r="AD32" i="6"/>
  <c r="AE32" i="6"/>
  <c r="AG32" i="6"/>
  <c r="AH32" i="6"/>
  <c r="AI32" i="6"/>
  <c r="AJ32" i="6"/>
  <c r="AK32" i="6"/>
  <c r="AD30" i="6"/>
  <c r="AE30" i="6"/>
  <c r="AG30" i="6"/>
  <c r="AH30" i="6"/>
  <c r="AI30" i="6"/>
  <c r="AJ30" i="6"/>
  <c r="AK30" i="6"/>
  <c r="AD31" i="6"/>
  <c r="AE31" i="6"/>
  <c r="AG31" i="6"/>
  <c r="AH31" i="6"/>
  <c r="AI31" i="6"/>
  <c r="AJ31" i="6"/>
  <c r="AK31" i="6"/>
  <c r="AD33" i="6"/>
  <c r="AE33" i="6"/>
  <c r="AF33" i="6"/>
  <c r="AH33" i="6"/>
  <c r="AI33" i="6"/>
  <c r="AJ33" i="6"/>
  <c r="AK33" i="6"/>
  <c r="AD34" i="6"/>
  <c r="AE34" i="6"/>
  <c r="AF34" i="6"/>
  <c r="AH34" i="6"/>
  <c r="AI34" i="6"/>
  <c r="AJ34" i="6"/>
  <c r="AK34" i="6"/>
  <c r="AD37" i="6"/>
  <c r="AE37" i="6"/>
  <c r="AF37" i="6"/>
  <c r="AG37" i="6"/>
  <c r="AI37" i="6"/>
  <c r="AJ37" i="6"/>
  <c r="AK37" i="6"/>
  <c r="AD35" i="6"/>
  <c r="AE35" i="6"/>
  <c r="AF35" i="6"/>
  <c r="AG35" i="6"/>
  <c r="AI35" i="6"/>
  <c r="AJ35" i="6"/>
  <c r="AK35" i="6"/>
  <c r="AD36" i="6"/>
  <c r="AE36" i="6"/>
  <c r="AF36" i="6"/>
  <c r="AG36" i="6"/>
  <c r="AI36" i="6"/>
  <c r="AJ36" i="6"/>
  <c r="AK36" i="6"/>
  <c r="AD41" i="6"/>
  <c r="AE41" i="6"/>
  <c r="AF41" i="6"/>
  <c r="AG41" i="6"/>
  <c r="AI41" i="6"/>
  <c r="AJ41" i="6"/>
  <c r="AK41" i="6"/>
  <c r="AD42" i="6"/>
  <c r="AE42" i="6"/>
  <c r="AF42" i="6"/>
  <c r="AG42" i="6"/>
  <c r="AH42" i="6"/>
  <c r="AJ42" i="6"/>
  <c r="AK42" i="6"/>
  <c r="AD43" i="6"/>
  <c r="AE43" i="6"/>
  <c r="AF43" i="6"/>
  <c r="AG43" i="6"/>
  <c r="AH43" i="6"/>
  <c r="AJ43" i="6"/>
  <c r="AK43" i="6"/>
  <c r="AD44" i="6"/>
  <c r="AF44" i="6"/>
  <c r="AG44" i="6"/>
  <c r="AH44" i="6"/>
  <c r="AI44" i="6"/>
  <c r="AJ44" i="6"/>
  <c r="AK44" i="6"/>
  <c r="AD54" i="6"/>
  <c r="AE54" i="6"/>
  <c r="AF54" i="6"/>
  <c r="AH54" i="6"/>
  <c r="AI54" i="6"/>
  <c r="AJ54" i="6"/>
  <c r="AK54" i="6"/>
  <c r="AD55" i="6"/>
  <c r="AE55" i="6"/>
  <c r="AF55" i="6"/>
  <c r="AI55" i="6"/>
  <c r="AJ55" i="6"/>
  <c r="AK55" i="6"/>
  <c r="AD56" i="6"/>
  <c r="AE56" i="6"/>
  <c r="AF56" i="6"/>
  <c r="AG56" i="6"/>
  <c r="AH56" i="6"/>
  <c r="AJ56" i="6"/>
  <c r="AK56" i="6"/>
  <c r="AG26" i="6"/>
  <c r="AH26" i="6"/>
  <c r="AI26" i="6"/>
  <c r="AJ26" i="6"/>
  <c r="AE25" i="6"/>
  <c r="AF25" i="6"/>
  <c r="AG25" i="6"/>
  <c r="AH25" i="6"/>
  <c r="AI25" i="6"/>
  <c r="AJ25" i="6"/>
  <c r="AK25" i="6"/>
  <c r="AG18" i="6"/>
  <c r="J76" i="6"/>
  <c r="AI90" i="6"/>
  <c r="AI87" i="6"/>
  <c r="AI75" i="6"/>
  <c r="AI71" i="6"/>
  <c r="AD27" i="6"/>
  <c r="AE14" i="6"/>
  <c r="AF14" i="6"/>
  <c r="AG14" i="6"/>
  <c r="AH14" i="6"/>
  <c r="AI14" i="6"/>
  <c r="AJ14" i="6"/>
  <c r="AK14" i="6"/>
  <c r="AE15" i="6"/>
  <c r="AF15" i="6"/>
  <c r="AG15" i="6"/>
  <c r="AH15" i="6"/>
  <c r="AI15" i="6"/>
  <c r="AJ15" i="6"/>
  <c r="AK15" i="6"/>
  <c r="AE16" i="6"/>
  <c r="AF16" i="6"/>
  <c r="AG16" i="6"/>
  <c r="AH16" i="6"/>
  <c r="AI16" i="6"/>
  <c r="AJ16" i="6"/>
  <c r="AK16" i="6"/>
  <c r="AH18" i="6"/>
  <c r="AI18" i="6"/>
  <c r="AJ18" i="6"/>
  <c r="AK18" i="6"/>
  <c r="AE19" i="6"/>
  <c r="AF19" i="6"/>
  <c r="AG19" i="6"/>
  <c r="AH19" i="6"/>
  <c r="AI19" i="6"/>
  <c r="AJ19" i="6"/>
  <c r="AK19" i="6"/>
  <c r="AF22" i="6"/>
  <c r="AG22" i="6"/>
  <c r="AH22" i="6"/>
  <c r="AI22" i="6"/>
  <c r="AJ22" i="6"/>
  <c r="AK22" i="6"/>
  <c r="AE26" i="6"/>
  <c r="AF26" i="6"/>
  <c r="AK26" i="6"/>
  <c r="AE27" i="6"/>
  <c r="AF27" i="6"/>
  <c r="AG27" i="6"/>
  <c r="AH27" i="6"/>
  <c r="AI27" i="6"/>
  <c r="AJ27" i="6"/>
  <c r="AK27" i="6"/>
  <c r="AD71" i="6"/>
  <c r="AE71" i="6"/>
  <c r="AF71" i="6"/>
  <c r="AG71" i="6"/>
  <c r="AH71" i="6"/>
  <c r="AK71" i="6"/>
  <c r="AD72" i="6"/>
  <c r="AE72" i="6"/>
  <c r="AF72" i="6"/>
  <c r="AG72" i="6"/>
  <c r="AH72" i="6"/>
  <c r="AI72" i="6"/>
  <c r="AJ72" i="6"/>
  <c r="AK72" i="6"/>
  <c r="AD73" i="6"/>
  <c r="AE73" i="6"/>
  <c r="AF73" i="6"/>
  <c r="AG73" i="6"/>
  <c r="AH73" i="6"/>
  <c r="AI73" i="6"/>
  <c r="AJ73" i="6"/>
  <c r="AK73" i="6"/>
  <c r="AD74" i="6"/>
  <c r="AE74" i="6"/>
  <c r="AF74" i="6"/>
  <c r="AG74" i="6"/>
  <c r="AH74" i="6"/>
  <c r="AI74" i="6"/>
  <c r="AJ74" i="6"/>
  <c r="AK74" i="6"/>
  <c r="AD75" i="6"/>
  <c r="AE75" i="6"/>
  <c r="AF75" i="6"/>
  <c r="AG75" i="6"/>
  <c r="AH75" i="6"/>
  <c r="AJ75" i="6"/>
  <c r="AK75" i="6"/>
  <c r="AD76" i="6"/>
  <c r="AD87" i="6"/>
  <c r="AE87" i="6"/>
  <c r="AF87" i="6"/>
  <c r="AG87" i="6"/>
  <c r="AH87" i="6"/>
  <c r="AK87" i="6"/>
  <c r="AD88" i="6"/>
  <c r="AE88" i="6"/>
  <c r="AF88" i="6"/>
  <c r="AG88" i="6"/>
  <c r="AH88" i="6"/>
  <c r="AI88" i="6"/>
  <c r="AJ88" i="6"/>
  <c r="AK88" i="6"/>
  <c r="AD89" i="6"/>
  <c r="AE89" i="6"/>
  <c r="AF89" i="6"/>
  <c r="AG89" i="6"/>
  <c r="AH89" i="6"/>
  <c r="AI89" i="6"/>
  <c r="AJ89" i="6"/>
  <c r="AK89" i="6"/>
  <c r="AD90" i="6"/>
  <c r="AE90" i="6"/>
  <c r="AF90" i="6"/>
  <c r="AG90" i="6"/>
  <c r="AH90" i="6"/>
  <c r="AJ90" i="6"/>
  <c r="AK90" i="6"/>
  <c r="AD91" i="6"/>
  <c r="AE91" i="6"/>
  <c r="AF91" i="6"/>
  <c r="AG91" i="6"/>
  <c r="AH91" i="6"/>
  <c r="AI91" i="6"/>
  <c r="AJ91" i="6"/>
  <c r="AK91" i="6"/>
  <c r="AD92" i="6"/>
  <c r="AE92" i="6"/>
  <c r="AK92" i="6"/>
  <c r="AD103" i="6"/>
  <c r="AE103" i="6"/>
  <c r="AF103" i="6"/>
  <c r="AG103" i="6"/>
  <c r="AH103" i="6"/>
  <c r="AK103" i="6"/>
  <c r="AD104" i="6"/>
  <c r="AE104" i="6"/>
  <c r="AF104" i="6"/>
  <c r="AG104" i="6"/>
  <c r="AH104" i="6"/>
  <c r="AI104" i="6"/>
  <c r="AJ104" i="6"/>
  <c r="AK104" i="6"/>
  <c r="AD105" i="6"/>
  <c r="AE105" i="6"/>
  <c r="AF105" i="6"/>
  <c r="AG105" i="6"/>
  <c r="AH105" i="6"/>
  <c r="AI105" i="6"/>
  <c r="AJ105" i="6"/>
  <c r="AK105" i="6"/>
  <c r="AD106" i="6"/>
  <c r="AE106" i="6"/>
  <c r="AF106" i="6"/>
  <c r="AG106" i="6"/>
  <c r="AH106" i="6"/>
  <c r="AJ106" i="6"/>
  <c r="AK106" i="6"/>
  <c r="AD107" i="6"/>
  <c r="AE107" i="6"/>
  <c r="AF107" i="6"/>
  <c r="AG107" i="6"/>
  <c r="AH107" i="6"/>
  <c r="AI107" i="6"/>
  <c r="AJ107" i="6"/>
  <c r="AK107" i="6"/>
  <c r="AD108" i="6"/>
  <c r="AE108" i="6"/>
  <c r="AK108" i="6"/>
  <c r="AD119" i="6"/>
  <c r="AE119" i="6"/>
  <c r="AF119" i="6"/>
  <c r="AG119" i="6"/>
  <c r="AH119" i="6"/>
  <c r="AK119" i="6"/>
  <c r="AD120" i="6"/>
  <c r="AE120" i="6"/>
  <c r="AF120" i="6"/>
  <c r="AG120" i="6"/>
  <c r="AH120" i="6"/>
  <c r="AI120" i="6"/>
  <c r="AJ120" i="6"/>
  <c r="AK120" i="6"/>
  <c r="AD121" i="6"/>
  <c r="AE121" i="6"/>
  <c r="AF121" i="6"/>
  <c r="AG121" i="6"/>
  <c r="AH121" i="6"/>
  <c r="AI121" i="6"/>
  <c r="AJ121" i="6"/>
  <c r="AK121" i="6"/>
  <c r="AD122" i="6"/>
  <c r="AE122" i="6"/>
  <c r="AF122" i="6"/>
  <c r="AG122" i="6"/>
  <c r="AH122" i="6"/>
  <c r="AI122" i="6"/>
  <c r="AJ122" i="6"/>
  <c r="AK122" i="6"/>
  <c r="AD123" i="6"/>
  <c r="AE123" i="6"/>
  <c r="AF123" i="6"/>
  <c r="AG123" i="6"/>
  <c r="AH123" i="6"/>
  <c r="AJ123" i="6"/>
  <c r="AK123" i="6"/>
  <c r="AD124" i="6"/>
  <c r="AE124" i="6"/>
  <c r="AK124" i="6"/>
  <c r="AE13" i="6"/>
  <c r="AF13" i="6"/>
  <c r="AG13" i="6"/>
  <c r="AH13" i="6"/>
  <c r="AI13" i="6"/>
  <c r="AJ13" i="6"/>
  <c r="AK13" i="6"/>
  <c r="AD13" i="6"/>
  <c r="AE11" i="6"/>
  <c r="AE18" i="6" s="1"/>
  <c r="AF11" i="6"/>
  <c r="AG11" i="6"/>
  <c r="AG76" i="6" s="1"/>
  <c r="AH11" i="6"/>
  <c r="AI11" i="6"/>
  <c r="AI76" i="6" s="1"/>
  <c r="AJ11" i="6"/>
  <c r="AJ76" i="6" s="1"/>
  <c r="AK11" i="6"/>
  <c r="AD11" i="6"/>
  <c r="BD32" i="2"/>
  <c r="BE32" i="2"/>
  <c r="BF32" i="2"/>
  <c r="BG32" i="2"/>
  <c r="BH32" i="2"/>
  <c r="BC30" i="2"/>
  <c r="BB30" i="2"/>
  <c r="BB29" i="2"/>
  <c r="BC29" i="2"/>
  <c r="BI31" i="2"/>
  <c r="J22" i="6"/>
  <c r="H22" i="6" s="1"/>
  <c r="P142" i="6"/>
  <c r="P143" i="6"/>
  <c r="P141" i="6"/>
  <c r="N27" i="6"/>
  <c r="AA27" i="6" s="1"/>
  <c r="N28" i="6"/>
  <c r="P28" i="6" s="1"/>
  <c r="N29" i="6"/>
  <c r="P29" i="6" s="1"/>
  <c r="N30" i="6"/>
  <c r="AA30" i="6" s="1"/>
  <c r="N31" i="6"/>
  <c r="P31" i="6" s="1"/>
  <c r="N32" i="6"/>
  <c r="AA32" i="6" s="1"/>
  <c r="N33" i="6"/>
  <c r="AA33" i="6" s="1"/>
  <c r="N34" i="6"/>
  <c r="AA34" i="6" s="1"/>
  <c r="N35" i="6"/>
  <c r="AA35" i="6" s="1"/>
  <c r="N36" i="6"/>
  <c r="P36" i="6" s="1"/>
  <c r="N37" i="6"/>
  <c r="AA37" i="6" s="1"/>
  <c r="N41" i="6"/>
  <c r="P41" i="6" s="1"/>
  <c r="AC41" i="6" s="1"/>
  <c r="N42" i="6"/>
  <c r="N43" i="6"/>
  <c r="N44" i="6"/>
  <c r="AA44" i="6" s="1"/>
  <c r="N54" i="6"/>
  <c r="N55" i="6"/>
  <c r="N56" i="6"/>
  <c r="P56" i="6" s="1"/>
  <c r="AC56" i="6" s="1"/>
  <c r="N26" i="6"/>
  <c r="AA26" i="6" s="1"/>
  <c r="N25" i="6"/>
  <c r="F14" i="6"/>
  <c r="F13" i="6" s="1"/>
  <c r="F63" i="6"/>
  <c r="F66" i="6" s="1"/>
  <c r="AB46" i="6" l="1"/>
  <c r="F115" i="6"/>
  <c r="F131" i="6"/>
  <c r="F83" i="6"/>
  <c r="AF76" i="6"/>
  <c r="AF92" i="6" s="1"/>
  <c r="AF108" i="6" s="1"/>
  <c r="AF18" i="6"/>
  <c r="AM18" i="6" s="1"/>
  <c r="AD22" i="6"/>
  <c r="AD18" i="6"/>
  <c r="AH76" i="6"/>
  <c r="AH92" i="6" s="1"/>
  <c r="AH108" i="6" s="1"/>
  <c r="AH124" i="6" s="1"/>
  <c r="F99" i="6"/>
  <c r="AJ136" i="6"/>
  <c r="AJ137" i="6" s="1"/>
  <c r="W140" i="6" s="1"/>
  <c r="N46" i="6"/>
  <c r="P22" i="6"/>
  <c r="P18" i="6"/>
  <c r="AC18" i="6" s="1"/>
  <c r="N61" i="6"/>
  <c r="AK136" i="6"/>
  <c r="AI136" i="6"/>
  <c r="AI137" i="6" s="1"/>
  <c r="V140" i="6" s="1"/>
  <c r="AG136" i="6"/>
  <c r="AG137" i="6" s="1"/>
  <c r="T140" i="6" s="1"/>
  <c r="P109" i="6"/>
  <c r="P115" i="6" s="1"/>
  <c r="P27" i="6"/>
  <c r="P33" i="6"/>
  <c r="AC33" i="6" s="1"/>
  <c r="P44" i="6"/>
  <c r="AC44" i="6" s="1"/>
  <c r="P35" i="6"/>
  <c r="AC35" i="6" s="1"/>
  <c r="P43" i="6"/>
  <c r="P37" i="6"/>
  <c r="AC37" i="6" s="1"/>
  <c r="P130" i="6"/>
  <c r="J77" i="6"/>
  <c r="J83" i="6" s="1"/>
  <c r="H76" i="6"/>
  <c r="P76" i="6" s="1"/>
  <c r="F67" i="6"/>
  <c r="J67" i="6"/>
  <c r="P32" i="6"/>
  <c r="AC32" i="6" s="1"/>
  <c r="P34" i="6"/>
  <c r="AC34" i="6" s="1"/>
  <c r="P30" i="6"/>
  <c r="AC30" i="6" s="1"/>
  <c r="P42" i="6"/>
  <c r="P125" i="6"/>
  <c r="AE22" i="6"/>
  <c r="BI30" i="2"/>
  <c r="L136" i="6"/>
  <c r="BI28" i="2"/>
  <c r="AL32" i="6"/>
  <c r="AL36" i="6"/>
  <c r="AA36" i="6"/>
  <c r="AC36" i="6"/>
  <c r="AA28" i="6"/>
  <c r="AC28" i="6"/>
  <c r="P63" i="6"/>
  <c r="P66" i="6" s="1"/>
  <c r="AA31" i="6"/>
  <c r="P55" i="6"/>
  <c r="AL123" i="6"/>
  <c r="AL120" i="6"/>
  <c r="AL119" i="6"/>
  <c r="AL107" i="6"/>
  <c r="AL104" i="6"/>
  <c r="AL103" i="6"/>
  <c r="AL91" i="6"/>
  <c r="AL90" i="6"/>
  <c r="AL89" i="6"/>
  <c r="AL88" i="6"/>
  <c r="AL87" i="6"/>
  <c r="AL73" i="6"/>
  <c r="AL72" i="6"/>
  <c r="AL71" i="6"/>
  <c r="AL27" i="6"/>
  <c r="AL25" i="6"/>
  <c r="AL55" i="6"/>
  <c r="AL54" i="6"/>
  <c r="AL44" i="6"/>
  <c r="AL42" i="6"/>
  <c r="AL41" i="6"/>
  <c r="AL35" i="6"/>
  <c r="AL37" i="6"/>
  <c r="AL31" i="6"/>
  <c r="AL28" i="6"/>
  <c r="P26" i="6"/>
  <c r="AC26" i="6" s="1"/>
  <c r="AC31" i="6"/>
  <c r="P54" i="6"/>
  <c r="AA29" i="6"/>
  <c r="AC29" i="6"/>
  <c r="AA25" i="6"/>
  <c r="G136" i="6"/>
  <c r="AB13" i="6"/>
  <c r="P14" i="6"/>
  <c r="AL19" i="6"/>
  <c r="AL14" i="6"/>
  <c r="AL56" i="6"/>
  <c r="AL30" i="6"/>
  <c r="AL121" i="6"/>
  <c r="AL105" i="6"/>
  <c r="AL75" i="6"/>
  <c r="AL74" i="6"/>
  <c r="AL122" i="6"/>
  <c r="AL106" i="6"/>
  <c r="AL15" i="6"/>
  <c r="AL33" i="6"/>
  <c r="AL29" i="6"/>
  <c r="P17" i="6"/>
  <c r="AJ92" i="6"/>
  <c r="AJ108" i="6" s="1"/>
  <c r="AJ124" i="6" s="1"/>
  <c r="AG92" i="6"/>
  <c r="AG108" i="6" s="1"/>
  <c r="AG124" i="6" s="1"/>
  <c r="BC32" i="2"/>
  <c r="BI29" i="2"/>
  <c r="BB32" i="2"/>
  <c r="AL34" i="6"/>
  <c r="AL43" i="6"/>
  <c r="P25" i="6"/>
  <c r="AI92" i="6"/>
  <c r="AI108" i="6" s="1"/>
  <c r="AI124" i="6" s="1"/>
  <c r="P87" i="6"/>
  <c r="P93" i="6" s="1"/>
  <c r="P99" i="6" s="1"/>
  <c r="AL26" i="6"/>
  <c r="AL16" i="6"/>
  <c r="AC17" i="6" l="1"/>
  <c r="P23" i="6"/>
  <c r="H67" i="6"/>
  <c r="AB67" i="6" s="1"/>
  <c r="AB23" i="6"/>
  <c r="Z136" i="6"/>
  <c r="AD136" i="6"/>
  <c r="AD137" i="6" s="1"/>
  <c r="Q140" i="6" s="1"/>
  <c r="P61" i="6"/>
  <c r="AC61" i="6" s="1"/>
  <c r="AL22" i="6"/>
  <c r="AH136" i="6"/>
  <c r="AH137" i="6" s="1"/>
  <c r="U140" i="6" s="1"/>
  <c r="P131" i="6"/>
  <c r="AL76" i="6"/>
  <c r="AM76" i="6"/>
  <c r="N67" i="6"/>
  <c r="AF136" i="6"/>
  <c r="AF137" i="6" s="1"/>
  <c r="S140" i="6" s="1"/>
  <c r="AE136" i="6"/>
  <c r="AE137" i="6" s="1"/>
  <c r="R140" i="6" s="1"/>
  <c r="AC27" i="6"/>
  <c r="P46" i="6"/>
  <c r="AC46" i="6" s="1"/>
  <c r="H77" i="6"/>
  <c r="H83" i="6" s="1"/>
  <c r="AL18" i="6"/>
  <c r="BI32" i="2"/>
  <c r="J136" i="6"/>
  <c r="P77" i="6"/>
  <c r="P83" i="6" s="1"/>
  <c r="AM108" i="6"/>
  <c r="AM92" i="6"/>
  <c r="AC25" i="6"/>
  <c r="P13" i="6"/>
  <c r="AC23" i="6" s="1"/>
  <c r="AL108" i="6"/>
  <c r="AF124" i="6"/>
  <c r="AL92" i="6"/>
  <c r="AL13" i="6"/>
  <c r="N136" i="6" l="1"/>
  <c r="AA67" i="6"/>
  <c r="P67" i="6"/>
  <c r="P136" i="6" s="1"/>
  <c r="H136" i="6"/>
  <c r="F136" i="6"/>
  <c r="AL124" i="6"/>
  <c r="AM124" i="6"/>
  <c r="P140" i="6"/>
  <c r="AC13" i="6"/>
  <c r="AL136" i="6" l="1"/>
  <c r="AB136" i="6"/>
  <c r="AC67" i="6"/>
  <c r="AC136" i="6"/>
  <c r="AA136" i="6"/>
</calcChain>
</file>

<file path=xl/sharedStrings.xml><?xml version="1.0" encoding="utf-8"?>
<sst xmlns="http://schemas.openxmlformats.org/spreadsheetml/2006/main" count="482" uniqueCount="304">
  <si>
    <t>Разом</t>
  </si>
  <si>
    <t>НАВЧАЛЬНИЙ ПЛАН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</si>
  <si>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</si>
  <si>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</si>
  <si>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</si>
  <si>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</si>
  <si>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</si>
  <si>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</si>
  <si>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</si>
  <si>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</si>
  <si>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</si>
  <si>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</si>
  <si>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</si>
  <si>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</si>
  <si>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</si>
  <si>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</si>
  <si>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</si>
  <si>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</si>
  <si>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</si>
  <si>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</si>
  <si>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</si>
  <si>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</si>
  <si>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</si>
  <si>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</si>
  <si>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</si>
  <si>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</si>
  <si>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</si>
  <si>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</si>
  <si>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</si>
  <si>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</si>
  <si>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Н</t>
  </si>
  <si>
    <t>Примітка:</t>
  </si>
  <si>
    <t>Теоретичне навчання</t>
  </si>
  <si>
    <t>ІІ. Зведені дані по використанню часу (тижнів)</t>
  </si>
  <si>
    <t>лекції</t>
  </si>
  <si>
    <t>практичні</t>
  </si>
  <si>
    <t>семінарські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</si>
  <si>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</si>
  <si>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</si>
  <si>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</si>
  <si>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</si>
  <si>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</si>
  <si>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</si>
  <si>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</si>
  <si>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</si>
  <si>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лабораторні</t>
  </si>
  <si>
    <t>Зведена таблиця</t>
  </si>
  <si>
    <t>Кількість аудиторних годин на тиждень</t>
  </si>
  <si>
    <t>Кількість заліків</t>
  </si>
  <si>
    <t>Кількість екзаменів</t>
  </si>
  <si>
    <t>Кількість кредитів ECTS</t>
  </si>
  <si>
    <t>Кількість курсових робіт</t>
  </si>
  <si>
    <t>"Погоджено"</t>
  </si>
  <si>
    <t>Виробничі практики</t>
  </si>
  <si>
    <t>Підсумкові атестації</t>
  </si>
  <si>
    <t>Навчальна практика</t>
  </si>
  <si>
    <t>Виробнича практика</t>
  </si>
  <si>
    <t>Київський університет імені Бориса Грінченка</t>
  </si>
  <si>
    <t>НМЦ стандартизації та якості освіти</t>
  </si>
  <si>
    <t>о</t>
  </si>
  <si>
    <t>=</t>
  </si>
  <si>
    <t>Екзаменаційна сесія</t>
  </si>
  <si>
    <t>Виконання кваліф. робіт</t>
  </si>
  <si>
    <t>III. План навчального процесу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</si>
  <si>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</si>
  <si>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</si>
  <si>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</si>
  <si>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</si>
  <si>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</si>
  <si>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</si>
  <si>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1 курс</t>
  </si>
  <si>
    <t>2 курс</t>
  </si>
  <si>
    <t>3 курс</t>
  </si>
  <si>
    <t>4 курс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</si>
  <si>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</si>
  <si>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</si>
  <si>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</si>
  <si>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</si>
  <si>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</si>
  <si>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</si>
  <si>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</si>
  <si>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</si>
  <si>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індивідуальні</t>
  </si>
  <si>
    <t>модульний контроль</t>
  </si>
  <si>
    <t>семестровий контроль</t>
  </si>
  <si>
    <t>Разом за навчальним планом</t>
  </si>
  <si>
    <r>
      <rPr>
        <b/>
        <u/>
        <sz val="16"/>
        <rFont val="Calibri"/>
        <family val="2"/>
        <charset val="204"/>
      </rPr>
      <t>денна</t>
    </r>
    <r>
      <rPr>
        <sz val="16"/>
        <rFont val="Calibri"/>
        <family val="2"/>
        <charset val="204"/>
      </rPr>
      <t xml:space="preserve"> форма навчання</t>
    </r>
  </si>
  <si>
    <t>Розподіл за курсами і семестрами кредитів</t>
  </si>
  <si>
    <t>ВДС.1.01</t>
  </si>
  <si>
    <t>ВДС.1.02</t>
  </si>
  <si>
    <t>ВДС.1.03</t>
  </si>
  <si>
    <t>ВДС.1.04</t>
  </si>
  <si>
    <t>ВДС.1.05</t>
  </si>
  <si>
    <t>ОДЗ.01</t>
  </si>
  <si>
    <t>ОДЗ.02</t>
  </si>
  <si>
    <t>ОДЗ.03</t>
  </si>
  <si>
    <t>ОДЗ.04</t>
  </si>
  <si>
    <t>ІІ.    Вибіркова частина</t>
  </si>
  <si>
    <t>ОА.2</t>
  </si>
  <si>
    <t>Разом за вибірковою частиною</t>
  </si>
  <si>
    <t>Університетські студії</t>
  </si>
  <si>
    <t>Психологія</t>
  </si>
  <si>
    <t>Педагогіка</t>
  </si>
  <si>
    <t>Етнографія України</t>
  </si>
  <si>
    <t>Історія стародавнього світу</t>
  </si>
  <si>
    <t>Спеціальні історичні дисципліни</t>
  </si>
  <si>
    <t>ІКТ в історичній науці</t>
  </si>
  <si>
    <t>Археологічна практика</t>
  </si>
  <si>
    <t xml:space="preserve">2. Практика </t>
  </si>
  <si>
    <t>ОП.1</t>
  </si>
  <si>
    <t>ОП.2</t>
  </si>
  <si>
    <t>ОП.3</t>
  </si>
  <si>
    <t>ОП.4</t>
  </si>
  <si>
    <t>ОП.5</t>
  </si>
  <si>
    <t>ОП.6</t>
  </si>
  <si>
    <t>ОДФ.1</t>
  </si>
  <si>
    <t>ОДФ.2</t>
  </si>
  <si>
    <t>ОДФ.3</t>
  </si>
  <si>
    <t>ОДФ.4</t>
  </si>
  <si>
    <t>ОДФ.5</t>
  </si>
  <si>
    <t>ОДФ.6</t>
  </si>
  <si>
    <t>ОДФ.7</t>
  </si>
  <si>
    <t>ОДФ.8</t>
  </si>
  <si>
    <t>ОДФ.9</t>
  </si>
  <si>
    <t>ОДФ.10</t>
  </si>
  <si>
    <t>ОДФ.11</t>
  </si>
  <si>
    <t>ОДФ.12</t>
  </si>
  <si>
    <t>ОДФ.15</t>
  </si>
  <si>
    <t>Археологія і давня історія України</t>
  </si>
  <si>
    <t>Середньовічна історія України</t>
  </si>
  <si>
    <t>Нова історія України</t>
  </si>
  <si>
    <t>Новітня історія України</t>
  </si>
  <si>
    <t xml:space="preserve"> </t>
  </si>
  <si>
    <t>ОДЗ.05</t>
  </si>
  <si>
    <t>ОДФ.13</t>
  </si>
  <si>
    <t>ОДФ.14</t>
  </si>
  <si>
    <t>ОДФ.16</t>
  </si>
  <si>
    <t>ОДФ.17</t>
  </si>
  <si>
    <t>ОДФ.18</t>
  </si>
  <si>
    <t>"Затверджено"</t>
  </si>
  <si>
    <t>Рішенням Вченої ради</t>
  </si>
  <si>
    <t>Ступінь вищої освіти:</t>
  </si>
  <si>
    <t xml:space="preserve">бакалавр </t>
  </si>
  <si>
    <t>Київського університету імені Бориса Грінченка</t>
  </si>
  <si>
    <t>Голова Вченої ради, ректор</t>
  </si>
  <si>
    <t>підготовки здобувачів вищої освіти за освітньо-професійною програмою</t>
  </si>
  <si>
    <r>
      <t xml:space="preserve">галузь знань </t>
    </r>
    <r>
      <rPr>
        <b/>
        <sz val="16"/>
        <rFont val="Calibri"/>
        <family val="2"/>
        <charset val="204"/>
      </rPr>
      <t xml:space="preserve"> </t>
    </r>
  </si>
  <si>
    <t>03 Гуманітарні науки</t>
  </si>
  <si>
    <t xml:space="preserve">спеціальність </t>
  </si>
  <si>
    <t>освітня програма</t>
  </si>
  <si>
    <t>032 Історія та археологія</t>
  </si>
  <si>
    <t>х</t>
  </si>
  <si>
    <t>Б</t>
  </si>
  <si>
    <t>::</t>
  </si>
  <si>
    <t>1. Навчальні дисципліни</t>
  </si>
  <si>
    <t>Фізичне виховання</t>
  </si>
  <si>
    <t>Культура усного та писемного мовлення (українська)</t>
  </si>
  <si>
    <t>"Я-студент"</t>
  </si>
  <si>
    <t>*</t>
  </si>
  <si>
    <t>Лідерство служіння</t>
  </si>
  <si>
    <t xml:space="preserve">Вступ до спеціальності </t>
  </si>
  <si>
    <t>Перша іноземна мова (англійська)</t>
  </si>
  <si>
    <t>Середньовічна історія Західної цивілізації</t>
  </si>
  <si>
    <t>Ранньомодерна історія України</t>
  </si>
  <si>
    <t>Ранньомодерна історія Західної цивілізації</t>
  </si>
  <si>
    <t>Середньовічна і ранньомодерна історія країн Сходу</t>
  </si>
  <si>
    <t>Нова історія Західної цивілізації</t>
  </si>
  <si>
    <t>Новітня історія Західної цивілізації</t>
  </si>
  <si>
    <t>Нова і новітня історія країн Сходу</t>
  </si>
  <si>
    <t>Джерелознавство, архівознавство, музеєзнавство</t>
  </si>
  <si>
    <t>Історіографія</t>
  </si>
  <si>
    <t>ОДФ.19</t>
  </si>
  <si>
    <t>ОДФ.20</t>
  </si>
  <si>
    <t>ОДФ.21</t>
  </si>
  <si>
    <t>Переддипломна (дослідницька)</t>
  </si>
  <si>
    <t>Виробнича (бібліотечно-документознавча)</t>
  </si>
  <si>
    <t>Виробнича (архівно-музейна)</t>
  </si>
  <si>
    <t>Навчальна (психолого-педагогічна)</t>
  </si>
  <si>
    <t>Виробнича (педагогічна)</t>
  </si>
  <si>
    <t>Виробнича (музейно-педагогічна)</t>
  </si>
  <si>
    <t>ОА.1</t>
  </si>
  <si>
    <t>ОП.7</t>
  </si>
  <si>
    <t>Мовна</t>
  </si>
  <si>
    <t>Аналітично-експертна</t>
  </si>
  <si>
    <t>І. Обов'язкова частина</t>
  </si>
  <si>
    <t>Цивілізаційна ідентичність країн регіону</t>
  </si>
  <si>
    <t>Етнографічно-краєзнавча</t>
  </si>
  <si>
    <t>Друга іноземна мова (іспанська)</t>
  </si>
  <si>
    <t>Друга іноземна мова (польська)</t>
  </si>
  <si>
    <t>Етнографічно-києвознавча</t>
  </si>
  <si>
    <t>Міське пам’яткознавство та історичний туризм</t>
  </si>
  <si>
    <t>Еволюція вітчизняної міської традиції</t>
  </si>
  <si>
    <t>ВДС.1.06</t>
  </si>
  <si>
    <t>Друга іноземна мова (китайська)</t>
  </si>
  <si>
    <t>Іноземна мова (англійська - поглиблене вивчення)</t>
  </si>
  <si>
    <t xml:space="preserve">Регіональна історична урбаністика </t>
  </si>
  <si>
    <t>від 25.05.2017 р. протокол № 5</t>
  </si>
  <si>
    <t>Етнокультурні особливості регіонувості регіону</t>
  </si>
  <si>
    <t>Етнокультурні особливості регіону</t>
  </si>
  <si>
    <t>Соціальна історія країн регіону</t>
  </si>
  <si>
    <t>ВДС.2.01</t>
  </si>
  <si>
    <t>ВДС.2.02</t>
  </si>
  <si>
    <t>ВДС.2.03</t>
  </si>
  <si>
    <t>ВДС.2.04</t>
  </si>
  <si>
    <t>ВДС.2.05</t>
  </si>
  <si>
    <t>ВДС.2.06</t>
  </si>
  <si>
    <t>Місто як центр цивілізаційного розвитку</t>
  </si>
  <si>
    <t>Навчальні практики (обов'язкова/додаткова), тижнів</t>
  </si>
  <si>
    <t>Виробничі практики (обов'язкова/додаткова), тижнів</t>
  </si>
  <si>
    <t>Підсумкова атестація (обов'язкова/додаткова), тижнів</t>
  </si>
  <si>
    <t>мк</t>
  </si>
  <si>
    <t>ауд</t>
  </si>
  <si>
    <t>ср</t>
  </si>
  <si>
    <t>тижнів теоретичного навчання</t>
  </si>
  <si>
    <t>4/0</t>
  </si>
  <si>
    <t>2/0</t>
  </si>
  <si>
    <t>А</t>
  </si>
  <si>
    <t>П</t>
  </si>
  <si>
    <t>пд</t>
  </si>
  <si>
    <t>Переддипломна практика</t>
  </si>
  <si>
    <t>Розрахунок тижневого навантаження</t>
  </si>
  <si>
    <t>Затверджено на засіданні Вченої ради Історико-філософського факультету</t>
  </si>
  <si>
    <t>3/0</t>
  </si>
  <si>
    <t>Виконання атестаційної роботи</t>
  </si>
  <si>
    <t>бакалавр історії та археології</t>
  </si>
  <si>
    <t>Інклюзивна освіта</t>
  </si>
  <si>
    <t>Підготовка (написання) кваліфікаційної роботи, тижнів</t>
  </si>
  <si>
    <t>3-7</t>
  </si>
  <si>
    <t>ВДС.3.01</t>
  </si>
  <si>
    <t>ВДС.3.02</t>
  </si>
  <si>
    <t>ВДС.3.03</t>
  </si>
  <si>
    <t>ВДС.3.04</t>
  </si>
  <si>
    <t>ВДС.3.05</t>
  </si>
  <si>
    <t>ВДС.3.06</t>
  </si>
  <si>
    <t>ВДС.4.01</t>
  </si>
  <si>
    <t>ВДС.4.02</t>
  </si>
  <si>
    <t>ВДС.4.03</t>
  </si>
  <si>
    <t>ВДС.4.04</t>
  </si>
  <si>
    <t>ВДС.4.05</t>
  </si>
  <si>
    <t>ВДС.4.06</t>
  </si>
  <si>
    <t>Голова, декан факультету _________________________Олена АЛЕКСАНДРОВА</t>
  </si>
  <si>
    <t>15/0</t>
  </si>
  <si>
    <t>___________________________  Віктор ОГНЕВ'ЮК</t>
  </si>
  <si>
    <t>Рівень вищої освіти:</t>
  </si>
  <si>
    <r>
      <t xml:space="preserve">На базі     </t>
    </r>
    <r>
      <rPr>
        <b/>
        <sz val="14"/>
        <rFont val="Calibri"/>
        <family val="2"/>
        <charset val="204"/>
        <scheme val="minor"/>
      </rPr>
      <t>повної загальної середньої освіти</t>
    </r>
  </si>
  <si>
    <t>в</t>
  </si>
  <si>
    <t>Практика виробнича з вибіркового блоку</t>
  </si>
  <si>
    <t>Екзаменаційні сесії</t>
  </si>
  <si>
    <t xml:space="preserve">перший (бакалаврcький) </t>
  </si>
  <si>
    <t>Кваліфікація:</t>
  </si>
  <si>
    <t>від 27.04.2017 р. протокол № 4</t>
  </si>
  <si>
    <t>(нова редакція від 24.09.2020 р. протокол № 8)</t>
  </si>
  <si>
    <t>ОДФ.22</t>
  </si>
  <si>
    <t>Історія повсякдення країн регіону</t>
  </si>
  <si>
    <t>Архітектоніка міського простору</t>
  </si>
  <si>
    <t>Формування спеціальних (фахових, предметних) компетентностей</t>
  </si>
  <si>
    <t>Формування загальних компетентностей</t>
  </si>
  <si>
    <t>3. Блок психолого-педагогічної підготовки</t>
  </si>
  <si>
    <t>4. Атестація</t>
  </si>
  <si>
    <t>5.1.1. Навчальні дисципліни</t>
  </si>
  <si>
    <t xml:space="preserve">5.1.2. Виробнича практика </t>
  </si>
  <si>
    <t>5.2.1. Навчальні дисципліни</t>
  </si>
  <si>
    <t xml:space="preserve">5.2.2. Виробнича практика </t>
  </si>
  <si>
    <t>5.3.1. Навчальні дисципліни</t>
  </si>
  <si>
    <t xml:space="preserve">5.3.2. Виробнича практика </t>
  </si>
  <si>
    <t>В</t>
  </si>
  <si>
    <t>Педагогічна практика</t>
  </si>
  <si>
    <t>5.4.1. Навчальні дисципліни</t>
  </si>
  <si>
    <t xml:space="preserve">5.4.2. Виробнича практика </t>
  </si>
  <si>
    <t>ВП.1</t>
  </si>
  <si>
    <t>ВП.2</t>
  </si>
  <si>
    <t>ВП.3</t>
  </si>
  <si>
    <t>ВДС.5</t>
  </si>
  <si>
    <t xml:space="preserve"> (студент обирає дисципліни на відповідну кількість кредитів)</t>
  </si>
  <si>
    <t>Разом за обов'язковою частиною</t>
  </si>
  <si>
    <t>5-7</t>
  </si>
  <si>
    <t>2/1</t>
  </si>
  <si>
    <t>1/0</t>
  </si>
  <si>
    <t>0/1</t>
  </si>
  <si>
    <t>4/8</t>
  </si>
  <si>
    <t>31/8</t>
  </si>
  <si>
    <t>032.00.02 Історія та археологія</t>
  </si>
  <si>
    <t>Захист кваліфікаційної бакалаврської роботи</t>
  </si>
  <si>
    <t>Написання кваліфікаційної бакалаврської роботи</t>
  </si>
  <si>
    <t>Комплексний кваліфікаційний іспит (ОДФ. 19-22)</t>
  </si>
  <si>
    <t>5.1. Вибірковий блок 1 - тематична спеціалізація "Країни Південної Європи (Італія, Іспанія, Португалія)"</t>
  </si>
  <si>
    <t>5.2. Вибірковий блок 2 - тематична спеціалізація "Країни Центрально-Східної Європи (Польща, Чехія, Словаччина)"</t>
  </si>
  <si>
    <t>5.4. Вибірковий блок 4 - тематична спеціалізація "Історична урбаністика"</t>
  </si>
  <si>
    <t>5.5. Вибірковий блок 5 - Вибір з каталогу курсів</t>
  </si>
  <si>
    <t xml:space="preserve">Професійна кваліфікація (за умови виконання вимог): </t>
  </si>
  <si>
    <t>закладу загальної середньої освіти</t>
  </si>
  <si>
    <t>2320 - вчитель історії</t>
  </si>
  <si>
    <t>5.3. Вибірковий блок 3 - тематична спеціалізація "Країни Східної Азії (Китай, Японія, Корея)"</t>
  </si>
  <si>
    <t>Українські студії</t>
  </si>
  <si>
    <t>Права людини громадянина України</t>
  </si>
  <si>
    <t xml:space="preserve">Історія релігій </t>
  </si>
  <si>
    <t xml:space="preserve">Філософські студії </t>
  </si>
  <si>
    <t>Методика викладання  історії</t>
  </si>
  <si>
    <t xml:space="preserve">Історія української культури </t>
  </si>
  <si>
    <t>Протокол №  __  від "___" ________ 2022 року</t>
  </si>
  <si>
    <t>"____" _____ 2022 р. _____________Ольга КОЛЯДЕНКО</t>
  </si>
  <si>
    <t>Історіософія української національної ідеї</t>
  </si>
  <si>
    <t>ПРОЄКТ</t>
  </si>
  <si>
    <t>( Зі змінами  від ________ 2022 р. протокол №_)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</si>
</sst>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u/>
      <sz val="16"/>
      <name val="Calibri"/>
      <family val="2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i/>
      <sz val="16"/>
      <name val="Calibri"/>
      <family val="2"/>
      <charset val="204"/>
    </font>
    <font>
      <b/>
      <sz val="1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4"/>
      <color theme="9" tint="-0.499984740745262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7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</borders>
  <cellStyleXfs count="40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4" fillId="0" borderId="0"/>
    <xf numFmtId="0" fontId="2" fillId="0" borderId="0"/>
    <xf numFmtId="0" fontId="6" fillId="0" borderId="3" applyNumberFormat="0" applyFill="0" applyAlignment="0" applyProtection="0"/>
    <xf numFmtId="0" fontId="7" fillId="10" borderId="0" applyNumberFormat="0" applyBorder="0" applyAlignment="0" applyProtection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1" borderId="4" applyNumberFormat="0" applyFont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5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5" fillId="25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5" fillId="26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5" fillId="27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25" fillId="28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5" fillId="29" borderId="0" applyNumberFormat="0" applyBorder="0" applyAlignment="0" applyProtection="0"/>
  </cellStyleXfs>
  <cellXfs count="474"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17" applyFont="1"/>
    <xf numFmtId="0" fontId="28" fillId="0" borderId="0" xfId="17" applyFont="1"/>
    <xf numFmtId="0" fontId="26" fillId="0" borderId="5" xfId="17" applyFont="1" applyBorder="1" applyAlignment="1">
      <alignment horizontal="center" vertical="top"/>
    </xf>
    <xf numFmtId="0" fontId="27" fillId="0" borderId="0" xfId="17" applyFont="1" applyAlignment="1">
      <alignment horizontal="center"/>
    </xf>
    <xf numFmtId="0" fontId="29" fillId="0" borderId="5" xfId="17" applyFont="1" applyBorder="1" applyAlignment="1">
      <alignment horizontal="center" vertical="center"/>
    </xf>
    <xf numFmtId="0" fontId="30" fillId="0" borderId="6" xfId="17" applyFont="1" applyBorder="1" applyAlignment="1">
      <alignment horizontal="center"/>
    </xf>
    <xf numFmtId="0" fontId="30" fillId="0" borderId="5" xfId="17" applyFont="1" applyBorder="1" applyAlignment="1">
      <alignment horizontal="center" vertical="center"/>
    </xf>
    <xf numFmtId="0" fontId="29" fillId="0" borderId="6" xfId="17" applyFont="1" applyBorder="1" applyAlignment="1">
      <alignment horizontal="center" vertical="center"/>
    </xf>
    <xf numFmtId="0" fontId="29" fillId="0" borderId="6" xfId="17" applyFont="1" applyBorder="1" applyAlignment="1">
      <alignment horizontal="center" vertical="top"/>
    </xf>
    <xf numFmtId="0" fontId="30" fillId="0" borderId="6" xfId="17" applyFont="1" applyBorder="1" applyAlignment="1">
      <alignment horizontal="center" vertical="center"/>
    </xf>
    <xf numFmtId="0" fontId="26" fillId="0" borderId="0" xfId="17" applyFont="1" applyAlignment="1">
      <alignment horizontal="center"/>
    </xf>
    <xf numFmtId="0" fontId="30" fillId="0" borderId="7" xfId="17" applyFont="1" applyBorder="1" applyAlignment="1">
      <alignment horizontal="center" vertical="center"/>
    </xf>
    <xf numFmtId="0" fontId="30" fillId="0" borderId="7" xfId="17" applyFont="1" applyBorder="1" applyAlignment="1">
      <alignment horizontal="center" vertical="top"/>
    </xf>
    <xf numFmtId="0" fontId="28" fillId="0" borderId="7" xfId="17" applyFont="1" applyBorder="1" applyAlignment="1">
      <alignment horizontal="center" vertical="center" textRotation="90"/>
    </xf>
    <xf numFmtId="0" fontId="28" fillId="0" borderId="0" xfId="17" applyFont="1" applyAlignment="1">
      <alignment horizontal="center" vertical="center"/>
    </xf>
    <xf numFmtId="0" fontId="31" fillId="0" borderId="9" xfId="17" applyFont="1" applyBorder="1" applyAlignment="1">
      <alignment horizontal="left" vertical="center"/>
    </xf>
    <xf numFmtId="1" fontId="27" fillId="0" borderId="8" xfId="18" applyNumberFormat="1" applyFont="1" applyFill="1" applyBorder="1" applyAlignment="1">
      <alignment horizontal="center" vertical="center" wrapText="1"/>
    </xf>
    <xf numFmtId="0" fontId="32" fillId="0" borderId="0" xfId="17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0" fontId="15" fillId="0" borderId="0" xfId="17" applyFont="1" applyAlignment="1">
      <alignment vertical="center"/>
    </xf>
    <xf numFmtId="0" fontId="0" fillId="0" borderId="0" xfId="0" applyFont="1" applyAlignment="1"/>
    <xf numFmtId="0" fontId="0" fillId="0" borderId="0" xfId="0" applyFont="1" applyFill="1" applyAlignment="1"/>
    <xf numFmtId="0" fontId="22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left"/>
    </xf>
    <xf numFmtId="0" fontId="17" fillId="0" borderId="0" xfId="0" applyFont="1"/>
    <xf numFmtId="0" fontId="16" fillId="0" borderId="0" xfId="17" applyFont="1"/>
    <xf numFmtId="0" fontId="23" fillId="0" borderId="0" xfId="17" applyFont="1"/>
    <xf numFmtId="0" fontId="21" fillId="0" borderId="0" xfId="17" applyFont="1"/>
    <xf numFmtId="0" fontId="16" fillId="0" borderId="0" xfId="17" applyFont="1" applyFill="1" applyAlignment="1">
      <alignment horizontal="center"/>
    </xf>
    <xf numFmtId="0" fontId="16" fillId="0" borderId="0" xfId="17" applyFont="1" applyAlignment="1">
      <alignment horizontal="left" vertical="center"/>
    </xf>
    <xf numFmtId="0" fontId="16" fillId="0" borderId="0" xfId="17" applyFont="1" applyAlignment="1">
      <alignment vertical="center"/>
    </xf>
    <xf numFmtId="0" fontId="18" fillId="0" borderId="0" xfId="17" applyFont="1" applyFill="1" applyAlignment="1">
      <alignment horizontal="left"/>
    </xf>
    <xf numFmtId="0" fontId="33" fillId="0" borderId="8" xfId="17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0" xfId="18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9" fontId="27" fillId="0" borderId="0" xfId="18" applyNumberFormat="1" applyFont="1" applyBorder="1" applyAlignment="1">
      <alignment vertical="center"/>
    </xf>
    <xf numFmtId="0" fontId="27" fillId="0" borderId="0" xfId="18" applyFont="1" applyBorder="1" applyAlignment="1">
      <alignment vertical="center"/>
    </xf>
    <xf numFmtId="0" fontId="27" fillId="0" borderId="12" xfId="18" applyFont="1" applyBorder="1" applyAlignment="1">
      <alignment vertical="center"/>
    </xf>
    <xf numFmtId="0" fontId="34" fillId="0" borderId="13" xfId="18" applyFont="1" applyBorder="1" applyAlignment="1">
      <alignment horizontal="left" vertical="center"/>
    </xf>
    <xf numFmtId="9" fontId="27" fillId="0" borderId="13" xfId="18" applyNumberFormat="1" applyFont="1" applyBorder="1" applyAlignment="1">
      <alignment vertical="center"/>
    </xf>
    <xf numFmtId="0" fontId="27" fillId="0" borderId="13" xfId="18" applyFont="1" applyBorder="1" applyAlignment="1">
      <alignment vertical="center"/>
    </xf>
    <xf numFmtId="0" fontId="27" fillId="0" borderId="14" xfId="18" applyFont="1" applyBorder="1" applyAlignment="1">
      <alignment vertical="center"/>
    </xf>
    <xf numFmtId="0" fontId="35" fillId="0" borderId="10" xfId="18" applyFont="1" applyFill="1" applyBorder="1" applyAlignment="1">
      <alignment horizontal="center" vertical="center" wrapText="1"/>
    </xf>
    <xf numFmtId="0" fontId="35" fillId="0" borderId="8" xfId="18" applyFont="1" applyFill="1" applyBorder="1" applyAlignment="1">
      <alignment horizontal="center" vertical="center"/>
    </xf>
    <xf numFmtId="0" fontId="35" fillId="0" borderId="11" xfId="18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18" applyFont="1" applyFill="1" applyBorder="1" applyAlignment="1">
      <alignment horizontal="center" vertical="center"/>
    </xf>
    <xf numFmtId="1" fontId="27" fillId="0" borderId="10" xfId="18" applyNumberFormat="1" applyFont="1" applyFill="1" applyBorder="1" applyAlignment="1">
      <alignment horizontal="center" vertical="center"/>
    </xf>
    <xf numFmtId="0" fontId="27" fillId="0" borderId="0" xfId="18" applyFont="1" applyFill="1" applyBorder="1" applyAlignment="1">
      <alignment horizontal="right" vertical="top" wrapText="1"/>
    </xf>
    <xf numFmtId="0" fontId="34" fillId="0" borderId="0" xfId="18" applyFont="1" applyFill="1" applyBorder="1" applyAlignment="1"/>
    <xf numFmtId="165" fontId="34" fillId="0" borderId="0" xfId="18" applyNumberFormat="1" applyFont="1" applyFill="1" applyBorder="1" applyAlignment="1"/>
    <xf numFmtId="1" fontId="34" fillId="0" borderId="0" xfId="18" applyNumberFormat="1" applyFont="1" applyFill="1" applyBorder="1" applyAlignment="1"/>
    <xf numFmtId="49" fontId="27" fillId="0" borderId="9" xfId="18" applyNumberFormat="1" applyFont="1" applyBorder="1" applyAlignment="1">
      <alignment vertical="center" wrapText="1"/>
    </xf>
    <xf numFmtId="49" fontId="27" fillId="0" borderId="8" xfId="18" applyNumberFormat="1" applyFont="1" applyBorder="1" applyAlignment="1">
      <alignment horizontal="center" vertical="center" wrapText="1"/>
    </xf>
    <xf numFmtId="49" fontId="34" fillId="0" borderId="0" xfId="14" applyNumberFormat="1" applyFont="1" applyFill="1" applyBorder="1" applyAlignment="1">
      <alignment vertical="top" wrapText="1"/>
    </xf>
    <xf numFmtId="0" fontId="34" fillId="0" borderId="0" xfId="18" applyFont="1" applyFill="1" applyBorder="1" applyAlignment="1">
      <alignment horizontal="left" vertical="top" wrapText="1"/>
    </xf>
    <xf numFmtId="1" fontId="34" fillId="0" borderId="0" xfId="18" applyNumberFormat="1" applyFont="1" applyFill="1" applyBorder="1" applyAlignment="1">
      <alignment wrapText="1"/>
    </xf>
    <xf numFmtId="0" fontId="34" fillId="0" borderId="0" xfId="18" applyFont="1" applyFill="1" applyBorder="1" applyAlignment="1">
      <alignment wrapText="1"/>
    </xf>
    <xf numFmtId="1" fontId="33" fillId="30" borderId="15" xfId="0" applyNumberFormat="1" applyFont="1" applyFill="1" applyBorder="1" applyAlignment="1">
      <alignment horizontal="center" vertical="center"/>
    </xf>
    <xf numFmtId="1" fontId="27" fillId="0" borderId="8" xfId="18" applyNumberFormat="1" applyFont="1" applyFill="1" applyBorder="1" applyAlignment="1">
      <alignment horizontal="center" vertical="center"/>
    </xf>
    <xf numFmtId="0" fontId="27" fillId="0" borderId="10" xfId="18" applyFont="1" applyFill="1" applyBorder="1" applyAlignment="1">
      <alignment horizontal="center" vertical="center"/>
    </xf>
    <xf numFmtId="0" fontId="27" fillId="0" borderId="11" xfId="18" applyFont="1" applyFill="1" applyBorder="1" applyAlignment="1">
      <alignment horizontal="center" vertical="center"/>
    </xf>
    <xf numFmtId="0" fontId="26" fillId="0" borderId="0" xfId="17" applyFont="1" applyAlignment="1">
      <alignment vertical="top" wrapText="1"/>
    </xf>
    <xf numFmtId="0" fontId="34" fillId="0" borderId="0" xfId="18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8" xfId="18" applyFont="1" applyFill="1" applyBorder="1" applyAlignment="1">
      <alignment horizontal="center" vertical="center" wrapText="1"/>
    </xf>
    <xf numFmtId="0" fontId="36" fillId="0" borderId="20" xfId="18" applyFont="1" applyBorder="1" applyAlignment="1">
      <alignment horizontal="left" vertical="center"/>
    </xf>
    <xf numFmtId="0" fontId="31" fillId="0" borderId="21" xfId="18" applyFont="1" applyFill="1" applyBorder="1" applyAlignment="1">
      <alignment horizontal="center" vertical="center" wrapText="1"/>
    </xf>
    <xf numFmtId="0" fontId="31" fillId="0" borderId="22" xfId="18" applyFont="1" applyFill="1" applyBorder="1" applyAlignment="1">
      <alignment horizontal="center" vertical="center"/>
    </xf>
    <xf numFmtId="0" fontId="31" fillId="0" borderId="23" xfId="18" applyFont="1" applyFill="1" applyBorder="1" applyAlignment="1">
      <alignment horizontal="center" vertical="center"/>
    </xf>
    <xf numFmtId="0" fontId="33" fillId="0" borderId="11" xfId="18" applyFont="1" applyFill="1" applyBorder="1" applyAlignment="1">
      <alignment horizontal="center" vertical="center"/>
    </xf>
    <xf numFmtId="1" fontId="31" fillId="0" borderId="23" xfId="18" applyNumberFormat="1" applyFont="1" applyFill="1" applyBorder="1" applyAlignment="1">
      <alignment vertical="center"/>
    </xf>
    <xf numFmtId="1" fontId="31" fillId="0" borderId="21" xfId="18" applyNumberFormat="1" applyFont="1" applyFill="1" applyBorder="1" applyAlignment="1">
      <alignment vertical="center"/>
    </xf>
    <xf numFmtId="0" fontId="31" fillId="0" borderId="0" xfId="18" applyFont="1" applyAlignment="1">
      <alignment vertical="center"/>
    </xf>
    <xf numFmtId="0" fontId="31" fillId="0" borderId="24" xfId="18" applyFont="1" applyFill="1" applyBorder="1" applyAlignment="1">
      <alignment horizontal="center" vertical="center" wrapText="1"/>
    </xf>
    <xf numFmtId="1" fontId="31" fillId="0" borderId="10" xfId="18" applyNumberFormat="1" applyFont="1" applyFill="1" applyBorder="1" applyAlignment="1">
      <alignment horizontal="center" vertical="center"/>
    </xf>
    <xf numFmtId="0" fontId="31" fillId="0" borderId="10" xfId="18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center" vertical="center"/>
    </xf>
    <xf numFmtId="0" fontId="37" fillId="31" borderId="8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8" fillId="31" borderId="11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31" borderId="11" xfId="0" applyFont="1" applyFill="1" applyBorder="1" applyAlignment="1">
      <alignment horizontal="center" vertical="center"/>
    </xf>
    <xf numFmtId="0" fontId="31" fillId="0" borderId="17" xfId="18" applyFont="1" applyFill="1" applyBorder="1" applyAlignment="1">
      <alignment horizontal="center" vertical="center" wrapText="1"/>
    </xf>
    <xf numFmtId="0" fontId="37" fillId="31" borderId="17" xfId="0" applyFont="1" applyFill="1" applyBorder="1" applyAlignment="1">
      <alignment horizontal="center" vertical="center"/>
    </xf>
    <xf numFmtId="0" fontId="37" fillId="31" borderId="27" xfId="0" applyFont="1" applyFill="1" applyBorder="1" applyAlignment="1">
      <alignment horizontal="center" vertical="center"/>
    </xf>
    <xf numFmtId="0" fontId="37" fillId="31" borderId="18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" fontId="33" fillId="32" borderId="15" xfId="18" applyNumberFormat="1" applyFont="1" applyFill="1" applyBorder="1" applyAlignment="1">
      <alignment horizontal="center" vertical="center"/>
    </xf>
    <xf numFmtId="0" fontId="33" fillId="0" borderId="0" xfId="18" applyFont="1" applyAlignment="1">
      <alignment vertical="center"/>
    </xf>
    <xf numFmtId="0" fontId="36" fillId="0" borderId="19" xfId="18" applyFont="1" applyBorder="1" applyAlignment="1">
      <alignment horizontal="left" vertical="center"/>
    </xf>
    <xf numFmtId="0" fontId="31" fillId="0" borderId="0" xfId="18" applyFont="1" applyFill="1" applyBorder="1" applyAlignment="1">
      <alignment vertical="center" wrapText="1"/>
    </xf>
    <xf numFmtId="0" fontId="31" fillId="0" borderId="0" xfId="18" applyFont="1" applyFill="1" applyBorder="1" applyAlignment="1">
      <alignment vertical="center"/>
    </xf>
    <xf numFmtId="0" fontId="39" fillId="0" borderId="0" xfId="18" applyFont="1" applyFill="1" applyBorder="1" applyAlignment="1">
      <alignment vertical="center"/>
    </xf>
    <xf numFmtId="0" fontId="33" fillId="0" borderId="0" xfId="18" applyFont="1" applyFill="1" applyBorder="1" applyAlignment="1">
      <alignment vertical="center"/>
    </xf>
    <xf numFmtId="1" fontId="31" fillId="0" borderId="0" xfId="18" applyNumberFormat="1" applyFont="1" applyFill="1" applyBorder="1" applyAlignment="1">
      <alignment vertical="center"/>
    </xf>
    <xf numFmtId="1" fontId="31" fillId="0" borderId="12" xfId="18" applyNumberFormat="1" applyFont="1" applyFill="1" applyBorder="1" applyAlignment="1">
      <alignment vertical="center"/>
    </xf>
    <xf numFmtId="0" fontId="37" fillId="0" borderId="23" xfId="0" applyFont="1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31" borderId="2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31" borderId="22" xfId="0" applyFont="1" applyFill="1" applyBorder="1" applyAlignment="1">
      <alignment horizontal="center" vertical="center"/>
    </xf>
    <xf numFmtId="0" fontId="31" fillId="31" borderId="23" xfId="0" applyFont="1" applyFill="1" applyBorder="1" applyAlignment="1">
      <alignment horizontal="center" vertical="center"/>
    </xf>
    <xf numFmtId="0" fontId="31" fillId="31" borderId="21" xfId="0" applyFont="1" applyFill="1" applyBorder="1" applyAlignment="1">
      <alignment horizontal="center" vertical="center"/>
    </xf>
    <xf numFmtId="0" fontId="31" fillId="31" borderId="30" xfId="0" applyFont="1" applyFill="1" applyBorder="1" applyAlignment="1">
      <alignment horizontal="center" vertical="center"/>
    </xf>
    <xf numFmtId="1" fontId="37" fillId="0" borderId="23" xfId="18" applyNumberFormat="1" applyFont="1" applyFill="1" applyBorder="1" applyAlignment="1">
      <alignment horizontal="center" vertical="center"/>
    </xf>
    <xf numFmtId="1" fontId="37" fillId="0" borderId="21" xfId="18" applyNumberFormat="1" applyFont="1" applyFill="1" applyBorder="1" applyAlignment="1">
      <alignment vertical="center"/>
    </xf>
    <xf numFmtId="1" fontId="37" fillId="0" borderId="23" xfId="18" applyNumberFormat="1" applyFont="1" applyFill="1" applyBorder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1" borderId="8" xfId="0" applyFont="1" applyFill="1" applyBorder="1" applyAlignment="1">
      <alignment horizontal="center" vertical="center"/>
    </xf>
    <xf numFmtId="0" fontId="31" fillId="31" borderId="11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1" fillId="31" borderId="31" xfId="0" applyFont="1" applyFill="1" applyBorder="1" applyAlignment="1">
      <alignment horizontal="center" vertical="center"/>
    </xf>
    <xf numFmtId="1" fontId="37" fillId="0" borderId="10" xfId="18" applyNumberFormat="1" applyFont="1" applyFill="1" applyBorder="1" applyAlignment="1">
      <alignment vertical="center"/>
    </xf>
    <xf numFmtId="1" fontId="37" fillId="0" borderId="11" xfId="18" applyNumberFormat="1" applyFont="1" applyFill="1" applyBorder="1" applyAlignment="1">
      <alignment vertical="center"/>
    </xf>
    <xf numFmtId="1" fontId="40" fillId="0" borderId="10" xfId="18" applyNumberFormat="1" applyFont="1" applyFill="1" applyBorder="1" applyAlignment="1">
      <alignment vertical="center"/>
    </xf>
    <xf numFmtId="1" fontId="40" fillId="0" borderId="11" xfId="18" applyNumberFormat="1" applyFont="1" applyFill="1" applyBorder="1" applyAlignment="1">
      <alignment vertical="center"/>
    </xf>
    <xf numFmtId="0" fontId="40" fillId="0" borderId="0" xfId="18" applyFont="1" applyAlignment="1">
      <alignment vertical="center"/>
    </xf>
    <xf numFmtId="1" fontId="37" fillId="0" borderId="10" xfId="18" applyNumberFormat="1" applyFont="1" applyFill="1" applyBorder="1" applyAlignment="1">
      <alignment horizontal="center" vertical="center"/>
    </xf>
    <xf numFmtId="1" fontId="37" fillId="0" borderId="11" xfId="18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" fontId="31" fillId="0" borderId="11" xfId="18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10" xfId="18" applyFont="1" applyBorder="1" applyAlignment="1">
      <alignment vertical="center"/>
    </xf>
    <xf numFmtId="0" fontId="37" fillId="0" borderId="11" xfId="18" applyFont="1" applyBorder="1" applyAlignment="1">
      <alignment vertical="center"/>
    </xf>
    <xf numFmtId="0" fontId="31" fillId="0" borderId="10" xfId="18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31" borderId="27" xfId="0" applyFont="1" applyFill="1" applyBorder="1" applyAlignment="1">
      <alignment horizontal="center" vertical="center"/>
    </xf>
    <xf numFmtId="0" fontId="31" fillId="31" borderId="18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justify" vertical="center"/>
    </xf>
    <xf numFmtId="49" fontId="31" fillId="0" borderId="17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justify" vertical="center"/>
    </xf>
    <xf numFmtId="0" fontId="31" fillId="0" borderId="18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18" applyFont="1" applyFill="1" applyBorder="1" applyAlignment="1">
      <alignment vertical="center" wrapText="1"/>
    </xf>
    <xf numFmtId="0" fontId="33" fillId="0" borderId="0" xfId="18" applyFont="1" applyFill="1" applyBorder="1" applyAlignment="1">
      <alignment horizontal="right" vertical="center" wrapText="1"/>
    </xf>
    <xf numFmtId="0" fontId="33" fillId="0" borderId="0" xfId="18" applyFont="1" applyFill="1" applyAlignment="1">
      <alignment vertical="center"/>
    </xf>
    <xf numFmtId="0" fontId="31" fillId="0" borderId="12" xfId="18" applyFont="1" applyFill="1" applyBorder="1" applyAlignment="1">
      <alignment vertical="center"/>
    </xf>
    <xf numFmtId="0" fontId="33" fillId="0" borderId="19" xfId="18" applyFont="1" applyFill="1" applyBorder="1" applyAlignment="1">
      <alignment vertical="center"/>
    </xf>
    <xf numFmtId="0" fontId="33" fillId="0" borderId="0" xfId="18" applyFont="1" applyFill="1" applyBorder="1" applyAlignment="1">
      <alignment vertical="center" wrapText="1"/>
    </xf>
    <xf numFmtId="49" fontId="31" fillId="0" borderId="21" xfId="14" applyNumberFormat="1" applyFont="1" applyBorder="1" applyAlignment="1">
      <alignment horizontal="center" vertical="center" wrapText="1"/>
    </xf>
    <xf numFmtId="49" fontId="31" fillId="0" borderId="10" xfId="14" applyNumberFormat="1" applyFont="1" applyBorder="1" applyAlignment="1">
      <alignment horizontal="center" vertical="center" wrapText="1"/>
    </xf>
    <xf numFmtId="49" fontId="31" fillId="0" borderId="17" xfId="14" applyNumberFormat="1" applyFont="1" applyBorder="1" applyAlignment="1">
      <alignment horizontal="center" vertical="center" wrapText="1"/>
    </xf>
    <xf numFmtId="0" fontId="31" fillId="0" borderId="13" xfId="18" applyFont="1" applyFill="1" applyBorder="1" applyAlignment="1">
      <alignment vertical="center"/>
    </xf>
    <xf numFmtId="0" fontId="33" fillId="0" borderId="39" xfId="18" applyFont="1" applyFill="1" applyBorder="1" applyAlignment="1">
      <alignment vertical="center" wrapText="1"/>
    </xf>
    <xf numFmtId="0" fontId="33" fillId="0" borderId="40" xfId="18" applyFont="1" applyFill="1" applyBorder="1" applyAlignment="1">
      <alignment horizontal="right" vertical="center" wrapText="1"/>
    </xf>
    <xf numFmtId="1" fontId="33" fillId="0" borderId="40" xfId="18" applyNumberFormat="1" applyFont="1" applyFill="1" applyBorder="1" applyAlignment="1">
      <alignment vertical="center"/>
    </xf>
    <xf numFmtId="1" fontId="33" fillId="0" borderId="40" xfId="18" applyNumberFormat="1" applyFont="1" applyFill="1" applyBorder="1" applyAlignment="1">
      <alignment horizontal="center" vertical="center"/>
    </xf>
    <xf numFmtId="1" fontId="33" fillId="0" borderId="41" xfId="18" applyNumberFormat="1" applyFont="1" applyFill="1" applyBorder="1" applyAlignment="1">
      <alignment horizontal="center" vertical="center"/>
    </xf>
    <xf numFmtId="0" fontId="31" fillId="0" borderId="0" xfId="18" applyFont="1" applyFill="1" applyAlignment="1">
      <alignment vertical="center"/>
    </xf>
    <xf numFmtId="0" fontId="33" fillId="0" borderId="20" xfId="18" applyFont="1" applyFill="1" applyBorder="1" applyAlignment="1">
      <alignment vertical="center"/>
    </xf>
    <xf numFmtId="0" fontId="33" fillId="0" borderId="13" xfId="18" applyFont="1" applyFill="1" applyBorder="1" applyAlignment="1">
      <alignment vertical="center" wrapText="1"/>
    </xf>
    <xf numFmtId="0" fontId="31" fillId="0" borderId="14" xfId="18" applyFont="1" applyFill="1" applyBorder="1" applyAlignment="1">
      <alignment vertical="center"/>
    </xf>
    <xf numFmtId="0" fontId="31" fillId="0" borderId="38" xfId="18" applyFont="1" applyFill="1" applyBorder="1" applyAlignment="1">
      <alignment horizontal="center" vertical="center" wrapText="1"/>
    </xf>
    <xf numFmtId="0" fontId="31" fillId="0" borderId="42" xfId="18" applyFont="1" applyFill="1" applyBorder="1" applyAlignment="1">
      <alignment horizontal="center" vertical="center" wrapText="1"/>
    </xf>
    <xf numFmtId="1" fontId="31" fillId="0" borderId="21" xfId="18" applyNumberFormat="1" applyFont="1" applyFill="1" applyBorder="1" applyAlignment="1">
      <alignment horizontal="center" vertical="center"/>
    </xf>
    <xf numFmtId="0" fontId="31" fillId="0" borderId="21" xfId="18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33" fillId="33" borderId="15" xfId="18" applyNumberFormat="1" applyFont="1" applyFill="1" applyBorder="1" applyAlignment="1">
      <alignment horizontal="center" vertical="center"/>
    </xf>
    <xf numFmtId="1" fontId="33" fillId="0" borderId="0" xfId="18" applyNumberFormat="1" applyFont="1" applyFill="1" applyBorder="1" applyAlignment="1">
      <alignment horizontal="center" vertical="center"/>
    </xf>
    <xf numFmtId="1" fontId="33" fillId="0" borderId="12" xfId="18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9" xfId="18" applyFont="1" applyFill="1" applyBorder="1" applyAlignment="1">
      <alignment horizontal="center"/>
    </xf>
    <xf numFmtId="0" fontId="27" fillId="0" borderId="0" xfId="17" applyFont="1" applyAlignment="1">
      <alignment vertical="top"/>
    </xf>
    <xf numFmtId="0" fontId="27" fillId="0" borderId="0" xfId="17" applyFont="1"/>
    <xf numFmtId="0" fontId="27" fillId="0" borderId="8" xfId="18" quotePrefix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vertical="center"/>
    </xf>
    <xf numFmtId="0" fontId="27" fillId="0" borderId="8" xfId="18" applyFont="1" applyBorder="1" applyAlignment="1">
      <alignment horizontal="center" vertical="center"/>
    </xf>
    <xf numFmtId="0" fontId="42" fillId="0" borderId="0" xfId="18" applyFont="1" applyAlignment="1">
      <alignment vertical="center"/>
    </xf>
    <xf numFmtId="0" fontId="43" fillId="0" borderId="0" xfId="18" applyFont="1" applyAlignment="1">
      <alignment vertical="center"/>
    </xf>
    <xf numFmtId="0" fontId="31" fillId="0" borderId="8" xfId="18" applyFont="1" applyBorder="1" applyAlignment="1">
      <alignment vertical="center"/>
    </xf>
    <xf numFmtId="1" fontId="31" fillId="0" borderId="0" xfId="0" applyNumberFormat="1" applyFont="1" applyFill="1" applyAlignment="1">
      <alignment vertical="center"/>
    </xf>
    <xf numFmtId="1" fontId="34" fillId="0" borderId="9" xfId="18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vertical="top"/>
    </xf>
    <xf numFmtId="0" fontId="31" fillId="0" borderId="0" xfId="18" applyFont="1"/>
    <xf numFmtId="0" fontId="31" fillId="0" borderId="0" xfId="0" applyFont="1" applyFill="1" applyBorder="1"/>
    <xf numFmtId="0" fontId="31" fillId="0" borderId="0" xfId="18" applyFont="1" applyFill="1"/>
    <xf numFmtId="0" fontId="33" fillId="0" borderId="0" xfId="18" applyFont="1" applyAlignment="1">
      <alignment horizontal="justify" vertical="center"/>
    </xf>
    <xf numFmtId="0" fontId="31" fillId="0" borderId="0" xfId="18" applyFont="1" applyAlignment="1"/>
    <xf numFmtId="0" fontId="27" fillId="0" borderId="15" xfId="0" applyFont="1" applyBorder="1" applyAlignment="1">
      <alignment horizontal="center" vertical="center" wrapText="1"/>
    </xf>
    <xf numFmtId="0" fontId="44" fillId="0" borderId="19" xfId="18" applyFont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1" fontId="31" fillId="0" borderId="11" xfId="18" applyNumberFormat="1" applyFont="1" applyFill="1" applyBorder="1" applyAlignment="1">
      <alignment vertical="center"/>
    </xf>
    <xf numFmtId="0" fontId="31" fillId="0" borderId="11" xfId="18" applyFont="1" applyBorder="1" applyAlignment="1">
      <alignment vertical="center"/>
    </xf>
    <xf numFmtId="0" fontId="40" fillId="0" borderId="11" xfId="18" applyFont="1" applyBorder="1" applyAlignment="1">
      <alignment vertical="center"/>
    </xf>
    <xf numFmtId="0" fontId="40" fillId="0" borderId="10" xfId="18" applyFont="1" applyBorder="1" applyAlignment="1">
      <alignment vertical="center"/>
    </xf>
    <xf numFmtId="0" fontId="40" fillId="31" borderId="11" xfId="0" applyFont="1" applyFill="1" applyBorder="1" applyAlignment="1">
      <alignment horizontal="center" vertical="center"/>
    </xf>
    <xf numFmtId="0" fontId="14" fillId="31" borderId="0" xfId="17" applyFont="1" applyFill="1" applyAlignment="1">
      <alignment horizontal="left"/>
    </xf>
    <xf numFmtId="0" fontId="16" fillId="31" borderId="0" xfId="17" applyFont="1" applyFill="1"/>
    <xf numFmtId="0" fontId="14" fillId="31" borderId="0" xfId="17" applyFont="1" applyFill="1" applyAlignment="1" applyProtection="1">
      <protection locked="0"/>
    </xf>
    <xf numFmtId="0" fontId="16" fillId="31" borderId="0" xfId="17" applyFont="1" applyFill="1" applyAlignment="1">
      <alignment horizontal="center"/>
    </xf>
    <xf numFmtId="0" fontId="33" fillId="32" borderId="51" xfId="18" applyFont="1" applyFill="1" applyBorder="1" applyAlignment="1">
      <alignment vertical="center" wrapText="1"/>
    </xf>
    <xf numFmtId="0" fontId="33" fillId="32" borderId="59" xfId="18" applyFont="1" applyFill="1" applyBorder="1" applyAlignment="1">
      <alignment horizontal="right" vertical="center" wrapText="1"/>
    </xf>
    <xf numFmtId="0" fontId="33" fillId="33" borderId="51" xfId="18" applyFont="1" applyFill="1" applyBorder="1" applyAlignment="1">
      <alignment vertical="center" wrapText="1"/>
    </xf>
    <xf numFmtId="0" fontId="33" fillId="33" borderId="59" xfId="18" applyFont="1" applyFill="1" applyBorder="1" applyAlignment="1">
      <alignment horizontal="right" vertical="center" wrapText="1"/>
    </xf>
    <xf numFmtId="0" fontId="31" fillId="0" borderId="23" xfId="18" applyFont="1" applyFill="1" applyBorder="1" applyAlignment="1">
      <alignment vertical="center" wrapText="1"/>
    </xf>
    <xf numFmtId="0" fontId="27" fillId="0" borderId="11" xfId="18" applyFont="1" applyFill="1" applyBorder="1" applyAlignment="1">
      <alignment horizontal="left" vertical="center" wrapText="1" indent="2"/>
    </xf>
    <xf numFmtId="0" fontId="31" fillId="0" borderId="11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3" fillId="0" borderId="21" xfId="18" applyFont="1" applyFill="1" applyBorder="1" applyAlignment="1">
      <alignment horizontal="center" vertical="center"/>
    </xf>
    <xf numFmtId="0" fontId="33" fillId="0" borderId="23" xfId="18" applyFont="1" applyFill="1" applyBorder="1" applyAlignment="1">
      <alignment horizontal="center" vertical="center"/>
    </xf>
    <xf numFmtId="0" fontId="33" fillId="0" borderId="30" xfId="18" applyFont="1" applyFill="1" applyBorder="1" applyAlignment="1">
      <alignment horizontal="center" vertical="center"/>
    </xf>
    <xf numFmtId="1" fontId="27" fillId="0" borderId="31" xfId="18" applyNumberFormat="1" applyFont="1" applyFill="1" applyBorder="1" applyAlignment="1">
      <alignment horizontal="center" vertical="center"/>
    </xf>
    <xf numFmtId="0" fontId="37" fillId="31" borderId="31" xfId="0" applyFont="1" applyFill="1" applyBorder="1" applyAlignment="1">
      <alignment horizontal="center" vertical="center"/>
    </xf>
    <xf numFmtId="1" fontId="31" fillId="0" borderId="10" xfId="18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horizontal="left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31" borderId="15" xfId="0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7" fillId="0" borderId="0" xfId="17" applyFont="1" applyAlignment="1">
      <alignment vertical="center"/>
    </xf>
    <xf numFmtId="0" fontId="33" fillId="0" borderId="9" xfId="17" applyFont="1" applyBorder="1" applyAlignment="1">
      <alignment horizontal="center" vertical="center"/>
    </xf>
    <xf numFmtId="0" fontId="33" fillId="0" borderId="25" xfId="17" applyFont="1" applyBorder="1" applyAlignment="1">
      <alignment horizontal="center" vertical="center"/>
    </xf>
    <xf numFmtId="0" fontId="33" fillId="31" borderId="25" xfId="17" applyFont="1" applyFill="1" applyBorder="1" applyAlignment="1">
      <alignment horizontal="center" vertical="center"/>
    </xf>
    <xf numFmtId="0" fontId="41" fillId="31" borderId="25" xfId="17" applyFont="1" applyFill="1" applyBorder="1" applyAlignment="1">
      <alignment horizontal="center" vertical="center"/>
    </xf>
    <xf numFmtId="0" fontId="33" fillId="0" borderId="26" xfId="17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31" borderId="3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31" borderId="5" xfId="0" applyFont="1" applyFill="1" applyBorder="1" applyAlignment="1">
      <alignment horizontal="center" vertical="center"/>
    </xf>
    <xf numFmtId="0" fontId="31" fillId="31" borderId="32" xfId="0" applyFont="1" applyFill="1" applyBorder="1" applyAlignment="1">
      <alignment horizontal="center" vertical="center"/>
    </xf>
    <xf numFmtId="0" fontId="31" fillId="31" borderId="38" xfId="0" applyFont="1" applyFill="1" applyBorder="1" applyAlignment="1">
      <alignment horizontal="center" vertical="center"/>
    </xf>
    <xf numFmtId="0" fontId="37" fillId="31" borderId="38" xfId="0" applyFont="1" applyFill="1" applyBorder="1" applyAlignment="1">
      <alignment horizontal="center" vertical="center"/>
    </xf>
    <xf numFmtId="0" fontId="37" fillId="31" borderId="32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44" fillId="0" borderId="40" xfId="18" applyFont="1" applyBorder="1" applyAlignment="1">
      <alignment vertical="center"/>
    </xf>
    <xf numFmtId="0" fontId="27" fillId="0" borderId="39" xfId="18" applyFont="1" applyBorder="1" applyAlignment="1">
      <alignment vertical="center"/>
    </xf>
    <xf numFmtId="0" fontId="44" fillId="0" borderId="40" xfId="18" applyFont="1" applyBorder="1" applyAlignment="1">
      <alignment horizontal="center" vertical="center"/>
    </xf>
    <xf numFmtId="9" fontId="27" fillId="0" borderId="40" xfId="18" applyNumberFormat="1" applyFont="1" applyBorder="1" applyAlignment="1">
      <alignment vertical="center"/>
    </xf>
    <xf numFmtId="0" fontId="27" fillId="0" borderId="40" xfId="18" applyFont="1" applyBorder="1" applyAlignment="1">
      <alignment vertical="center"/>
    </xf>
    <xf numFmtId="0" fontId="27" fillId="0" borderId="41" xfId="18" applyFont="1" applyBorder="1" applyAlignment="1">
      <alignment vertical="center"/>
    </xf>
    <xf numFmtId="0" fontId="37" fillId="0" borderId="8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11" xfId="18" applyFont="1" applyFill="1" applyBorder="1" applyAlignment="1">
      <alignment horizontal="center" vertical="center"/>
    </xf>
    <xf numFmtId="0" fontId="31" fillId="0" borderId="8" xfId="18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justify" vertical="center"/>
    </xf>
    <xf numFmtId="0" fontId="31" fillId="0" borderId="11" xfId="0" applyFont="1" applyFill="1" applyBorder="1" applyAlignment="1">
      <alignment horizontal="justify" vertical="center"/>
    </xf>
    <xf numFmtId="0" fontId="31" fillId="0" borderId="18" xfId="0" applyFont="1" applyFill="1" applyBorder="1" applyAlignment="1">
      <alignment horizontal="left" vertical="center" wrapText="1"/>
    </xf>
    <xf numFmtId="0" fontId="27" fillId="0" borderId="0" xfId="17" applyFont="1" applyAlignment="1">
      <alignment horizontal="left" vertical="top"/>
    </xf>
    <xf numFmtId="0" fontId="27" fillId="0" borderId="0" xfId="17" applyFont="1" applyAlignment="1">
      <alignment horizontal="center" vertical="top"/>
    </xf>
    <xf numFmtId="0" fontId="27" fillId="0" borderId="8" xfId="17" applyFont="1" applyBorder="1" applyAlignment="1">
      <alignment horizontal="center" vertical="top"/>
    </xf>
    <xf numFmtId="0" fontId="34" fillId="0" borderId="8" xfId="17" applyFont="1" applyBorder="1" applyAlignment="1">
      <alignment horizontal="center" vertical="top"/>
    </xf>
    <xf numFmtId="0" fontId="26" fillId="0" borderId="8" xfId="17" applyFont="1" applyBorder="1" applyAlignment="1">
      <alignment horizontal="center" vertical="top"/>
    </xf>
    <xf numFmtId="0" fontId="26" fillId="0" borderId="8" xfId="17" applyFont="1" applyBorder="1" applyAlignment="1">
      <alignment horizontal="center" vertical="top" wrapText="1"/>
    </xf>
    <xf numFmtId="0" fontId="27" fillId="0" borderId="0" xfId="17" applyFont="1" applyAlignment="1">
      <alignment vertical="top" wrapText="1"/>
    </xf>
    <xf numFmtId="0" fontId="27" fillId="0" borderId="0" xfId="17" applyFont="1" applyBorder="1" applyAlignment="1">
      <alignment vertical="top" wrapText="1"/>
    </xf>
    <xf numFmtId="0" fontId="31" fillId="0" borderId="39" xfId="18" applyFont="1" applyBorder="1" applyAlignment="1">
      <alignment vertical="center"/>
    </xf>
    <xf numFmtId="0" fontId="44" fillId="0" borderId="40" xfId="18" applyFont="1" applyFill="1" applyBorder="1" applyAlignment="1">
      <alignment horizontal="center" vertical="center" wrapText="1"/>
    </xf>
    <xf numFmtId="0" fontId="44" fillId="0" borderId="40" xfId="18" applyFont="1" applyFill="1" applyBorder="1" applyAlignment="1">
      <alignment vertical="center" wrapText="1"/>
    </xf>
    <xf numFmtId="0" fontId="31" fillId="0" borderId="40" xfId="18" applyFont="1" applyFill="1" applyBorder="1" applyAlignment="1">
      <alignment vertical="center"/>
    </xf>
    <xf numFmtId="0" fontId="37" fillId="0" borderId="40" xfId="0" applyFont="1" applyBorder="1" applyAlignment="1">
      <alignment horizontal="center" vertical="center"/>
    </xf>
    <xf numFmtId="0" fontId="37" fillId="31" borderId="40" xfId="0" applyFont="1" applyFill="1" applyBorder="1" applyAlignment="1">
      <alignment horizontal="center" vertical="center"/>
    </xf>
    <xf numFmtId="0" fontId="31" fillId="0" borderId="41" xfId="18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 wrapText="1"/>
    </xf>
    <xf numFmtId="0" fontId="33" fillId="34" borderId="51" xfId="18" applyFont="1" applyFill="1" applyBorder="1" applyAlignment="1">
      <alignment vertical="center" wrapText="1"/>
    </xf>
    <xf numFmtId="0" fontId="33" fillId="34" borderId="59" xfId="18" applyFont="1" applyFill="1" applyBorder="1" applyAlignment="1">
      <alignment horizontal="right" vertical="center" wrapText="1"/>
    </xf>
    <xf numFmtId="1" fontId="33" fillId="34" borderId="15" xfId="18" applyNumberFormat="1" applyFont="1" applyFill="1" applyBorder="1" applyAlignment="1">
      <alignment horizontal="center" vertical="center"/>
    </xf>
    <xf numFmtId="165" fontId="33" fillId="34" borderId="15" xfId="18" applyNumberFormat="1" applyFont="1" applyFill="1" applyBorder="1" applyAlignment="1">
      <alignment horizontal="center" vertical="center"/>
    </xf>
    <xf numFmtId="0" fontId="40" fillId="0" borderId="0" xfId="17" applyFont="1" applyAlignment="1">
      <alignment horizontal="center" vertical="center"/>
    </xf>
    <xf numFmtId="0" fontId="27" fillId="0" borderId="8" xfId="18" applyFont="1" applyFill="1" applyBorder="1" applyAlignment="1">
      <alignment horizontal="center" vertical="center" wrapText="1"/>
    </xf>
    <xf numFmtId="0" fontId="40" fillId="31" borderId="23" xfId="0" applyFont="1" applyFill="1" applyBorder="1" applyAlignment="1">
      <alignment horizontal="center" vertical="center"/>
    </xf>
    <xf numFmtId="0" fontId="37" fillId="31" borderId="21" xfId="0" applyFont="1" applyFill="1" applyBorder="1" applyAlignment="1">
      <alignment horizontal="center" vertical="center"/>
    </xf>
    <xf numFmtId="0" fontId="37" fillId="31" borderId="23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right"/>
    </xf>
    <xf numFmtId="49" fontId="27" fillId="0" borderId="8" xfId="18" applyNumberFormat="1" applyFont="1" applyFill="1" applyBorder="1" applyAlignment="1">
      <alignment horizontal="center" vertical="center" wrapText="1"/>
    </xf>
    <xf numFmtId="49" fontId="34" fillId="0" borderId="9" xfId="18" applyNumberFormat="1" applyFont="1" applyFill="1" applyBorder="1" applyAlignment="1">
      <alignment horizontal="center"/>
    </xf>
    <xf numFmtId="0" fontId="31" fillId="0" borderId="8" xfId="17" applyFont="1" applyBorder="1" applyAlignment="1">
      <alignment horizontal="center" vertical="center"/>
    </xf>
    <xf numFmtId="0" fontId="31" fillId="34" borderId="8" xfId="17" applyFont="1" applyFill="1" applyBorder="1" applyAlignment="1">
      <alignment horizontal="center" vertical="center"/>
    </xf>
    <xf numFmtId="0" fontId="33" fillId="34" borderId="8" xfId="17" applyFont="1" applyFill="1" applyBorder="1" applyAlignment="1">
      <alignment horizontal="center" vertical="center"/>
    </xf>
    <xf numFmtId="0" fontId="31" fillId="0" borderId="8" xfId="17" applyFont="1" applyFill="1" applyBorder="1" applyAlignment="1">
      <alignment horizontal="center" vertical="center"/>
    </xf>
    <xf numFmtId="0" fontId="31" fillId="0" borderId="0" xfId="17" applyFont="1" applyAlignment="1">
      <alignment horizontal="center" vertical="center"/>
    </xf>
    <xf numFmtId="0" fontId="31" fillId="34" borderId="5" xfId="17" applyFont="1" applyFill="1" applyBorder="1" applyAlignment="1">
      <alignment horizontal="center" vertical="center"/>
    </xf>
    <xf numFmtId="0" fontId="31" fillId="0" borderId="5" xfId="17" applyFont="1" applyFill="1" applyBorder="1" applyAlignment="1">
      <alignment horizontal="center" vertical="center"/>
    </xf>
    <xf numFmtId="0" fontId="33" fillId="0" borderId="5" xfId="17" applyFont="1" applyFill="1" applyBorder="1" applyAlignment="1">
      <alignment horizontal="center" vertical="center"/>
    </xf>
    <xf numFmtId="0" fontId="27" fillId="0" borderId="5" xfId="17" applyFont="1" applyFill="1" applyBorder="1" applyAlignment="1">
      <alignment horizontal="center" vertical="center"/>
    </xf>
    <xf numFmtId="0" fontId="31" fillId="0" borderId="5" xfId="17" applyFont="1" applyBorder="1" applyAlignment="1">
      <alignment horizontal="center" vertical="center"/>
    </xf>
    <xf numFmtId="0" fontId="33" fillId="0" borderId="5" xfId="17" applyFont="1" applyBorder="1" applyAlignment="1">
      <alignment horizontal="center" vertical="center"/>
    </xf>
    <xf numFmtId="0" fontId="15" fillId="34" borderId="61" xfId="0" applyFont="1" applyFill="1" applyBorder="1" applyAlignment="1">
      <alignment horizontal="right"/>
    </xf>
    <xf numFmtId="0" fontId="33" fillId="0" borderId="0" xfId="17" applyFont="1" applyAlignment="1">
      <alignment vertical="center"/>
    </xf>
    <xf numFmtId="0" fontId="48" fillId="0" borderId="0" xfId="0" applyFont="1"/>
    <xf numFmtId="0" fontId="31" fillId="0" borderId="0" xfId="17" applyFont="1" applyAlignment="1">
      <alignment vertical="center"/>
    </xf>
    <xf numFmtId="0" fontId="28" fillId="0" borderId="0" xfId="17" applyFont="1" applyAlignment="1">
      <alignment horizontal="left" vertical="center"/>
    </xf>
    <xf numFmtId="0" fontId="28" fillId="0" borderId="0" xfId="17" applyFont="1" applyAlignment="1">
      <alignment vertical="center"/>
    </xf>
    <xf numFmtId="0" fontId="27" fillId="0" borderId="0" xfId="17" applyFont="1" applyAlignment="1">
      <alignment vertical="center" wrapText="1"/>
    </xf>
    <xf numFmtId="0" fontId="31" fillId="0" borderId="0" xfId="13" applyFont="1" applyFill="1"/>
    <xf numFmtId="0" fontId="48" fillId="0" borderId="0" xfId="0" applyFont="1" applyFill="1"/>
    <xf numFmtId="0" fontId="28" fillId="0" borderId="0" xfId="17" applyFont="1" applyFill="1"/>
    <xf numFmtId="0" fontId="28" fillId="0" borderId="0" xfId="17" applyFont="1" applyFill="1" applyAlignment="1">
      <alignment horizontal="left" vertical="center"/>
    </xf>
    <xf numFmtId="0" fontId="26" fillId="0" borderId="0" xfId="17" applyFont="1" applyFill="1"/>
    <xf numFmtId="0" fontId="27" fillId="0" borderId="0" xfId="17" applyFont="1" applyFill="1" applyAlignment="1">
      <alignment horizontal="left" vertical="center"/>
    </xf>
    <xf numFmtId="0" fontId="31" fillId="31" borderId="17" xfId="0" applyFont="1" applyFill="1" applyBorder="1" applyAlignment="1">
      <alignment horizontal="center" vertical="center"/>
    </xf>
    <xf numFmtId="0" fontId="37" fillId="31" borderId="5" xfId="0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" fontId="37" fillId="0" borderId="8" xfId="0" applyNumberFormat="1" applyFont="1" applyBorder="1" applyAlignment="1">
      <alignment horizontal="center" vertical="center"/>
    </xf>
    <xf numFmtId="1" fontId="31" fillId="0" borderId="8" xfId="0" applyNumberFormat="1" applyFont="1" applyBorder="1" applyAlignment="1">
      <alignment horizontal="center" vertical="center"/>
    </xf>
    <xf numFmtId="1" fontId="37" fillId="31" borderId="31" xfId="0" applyNumberFormat="1" applyFont="1" applyFill="1" applyBorder="1" applyAlignment="1">
      <alignment horizontal="center" vertical="center"/>
    </xf>
    <xf numFmtId="0" fontId="31" fillId="0" borderId="11" xfId="18" applyFont="1" applyFill="1" applyBorder="1" applyAlignment="1">
      <alignment horizontal="left" vertical="center" wrapText="1" indent="2"/>
    </xf>
    <xf numFmtId="0" fontId="31" fillId="0" borderId="8" xfId="18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left" vertical="center"/>
    </xf>
    <xf numFmtId="0" fontId="33" fillId="31" borderId="10" xfId="0" applyFont="1" applyFill="1" applyBorder="1" applyAlignment="1">
      <alignment horizontal="center" vertical="center"/>
    </xf>
    <xf numFmtId="0" fontId="31" fillId="31" borderId="11" xfId="18" applyFont="1" applyFill="1" applyBorder="1" applyAlignment="1">
      <alignment vertical="center"/>
    </xf>
    <xf numFmtId="0" fontId="38" fillId="31" borderId="10" xfId="0" applyFont="1" applyFill="1" applyBorder="1" applyAlignment="1">
      <alignment horizontal="center" vertical="center"/>
    </xf>
    <xf numFmtId="0" fontId="37" fillId="31" borderId="10" xfId="18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justify" vertical="center"/>
    </xf>
    <xf numFmtId="0" fontId="31" fillId="0" borderId="0" xfId="17" applyFont="1" applyAlignment="1">
      <alignment horizontal="center"/>
    </xf>
    <xf numFmtId="0" fontId="26" fillId="0" borderId="0" xfId="17" applyFont="1" applyAlignment="1">
      <alignment horizontal="center"/>
    </xf>
    <xf numFmtId="0" fontId="31" fillId="0" borderId="0" xfId="17" applyFont="1" applyAlignment="1">
      <alignment horizontal="center"/>
    </xf>
    <xf numFmtId="0" fontId="46" fillId="0" borderId="0" xfId="17" applyFont="1" applyAlignment="1">
      <alignment horizontal="center" vertical="top" wrapText="1"/>
    </xf>
    <xf numFmtId="0" fontId="26" fillId="0" borderId="9" xfId="17" applyFont="1" applyBorder="1" applyAlignment="1">
      <alignment horizontal="center" vertical="center"/>
    </xf>
    <xf numFmtId="0" fontId="26" fillId="0" borderId="25" xfId="17" applyFont="1" applyBorder="1" applyAlignment="1">
      <alignment horizontal="center" vertical="center"/>
    </xf>
    <xf numFmtId="0" fontId="26" fillId="0" borderId="26" xfId="17" applyFont="1" applyBorder="1" applyAlignment="1">
      <alignment horizontal="center" vertical="center"/>
    </xf>
    <xf numFmtId="0" fontId="18" fillId="0" borderId="0" xfId="17" applyFont="1" applyAlignment="1">
      <alignment horizontal="center"/>
    </xf>
    <xf numFmtId="0" fontId="21" fillId="0" borderId="0" xfId="17" applyFont="1" applyAlignment="1">
      <alignment horizontal="center"/>
    </xf>
    <xf numFmtId="0" fontId="16" fillId="0" borderId="0" xfId="17" applyFont="1" applyFill="1" applyAlignment="1">
      <alignment horizontal="center"/>
    </xf>
    <xf numFmtId="49" fontId="26" fillId="0" borderId="5" xfId="17" applyNumberFormat="1" applyFont="1" applyBorder="1" applyAlignment="1">
      <alignment horizontal="center" textRotation="90" wrapText="1"/>
    </xf>
    <xf numFmtId="49" fontId="26" fillId="0" borderId="6" xfId="17" applyNumberFormat="1" applyFont="1" applyBorder="1" applyAlignment="1">
      <alignment horizontal="center" textRotation="90" wrapText="1"/>
    </xf>
    <xf numFmtId="49" fontId="26" fillId="0" borderId="7" xfId="17" applyNumberFormat="1" applyFont="1" applyBorder="1" applyAlignment="1">
      <alignment horizontal="center" textRotation="90" wrapText="1"/>
    </xf>
    <xf numFmtId="49" fontId="27" fillId="0" borderId="0" xfId="17" applyNumberFormat="1" applyFont="1" applyAlignment="1">
      <alignment vertical="top" wrapText="1"/>
    </xf>
    <xf numFmtId="0" fontId="28" fillId="0" borderId="0" xfId="17" applyFont="1" applyAlignment="1">
      <alignment horizontal="center"/>
    </xf>
    <xf numFmtId="0" fontId="31" fillId="0" borderId="0" xfId="17" applyFont="1" applyBorder="1" applyAlignment="1">
      <alignment horizontal="center"/>
    </xf>
    <xf numFmtId="0" fontId="28" fillId="0" borderId="5" xfId="17" applyFont="1" applyBorder="1" applyAlignment="1">
      <alignment horizontal="center" vertical="center" textRotation="90"/>
    </xf>
    <xf numFmtId="0" fontId="28" fillId="0" borderId="6" xfId="17" applyFont="1" applyBorder="1" applyAlignment="1">
      <alignment horizontal="center" vertical="center" textRotation="90"/>
    </xf>
    <xf numFmtId="0" fontId="28" fillId="0" borderId="7" xfId="17" applyFont="1" applyBorder="1" applyAlignment="1">
      <alignment horizontal="center" vertical="center" textRotation="90"/>
    </xf>
    <xf numFmtId="0" fontId="14" fillId="0" borderId="0" xfId="17" applyFont="1" applyAlignment="1">
      <alignment horizontal="center"/>
    </xf>
    <xf numFmtId="0" fontId="46" fillId="0" borderId="0" xfId="17" applyFont="1" applyAlignment="1">
      <alignment horizontal="left" vertical="top" wrapText="1"/>
    </xf>
    <xf numFmtId="0" fontId="46" fillId="0" borderId="43" xfId="17" applyFont="1" applyBorder="1" applyAlignment="1">
      <alignment horizontal="center" vertical="top" wrapText="1"/>
    </xf>
    <xf numFmtId="0" fontId="46" fillId="0" borderId="0" xfId="17" applyFont="1" applyBorder="1" applyAlignment="1">
      <alignment horizontal="center" vertical="top" wrapText="1"/>
    </xf>
    <xf numFmtId="0" fontId="46" fillId="0" borderId="0" xfId="17" applyFont="1" applyAlignment="1">
      <alignment horizontal="center" vertical="center" wrapText="1"/>
    </xf>
    <xf numFmtId="0" fontId="46" fillId="0" borderId="0" xfId="17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3" fillId="0" borderId="19" xfId="18" applyFont="1" applyFill="1" applyBorder="1" applyAlignment="1">
      <alignment horizontal="left" vertical="center" wrapText="1"/>
    </xf>
    <xf numFmtId="0" fontId="33" fillId="0" borderId="0" xfId="18" applyFont="1" applyFill="1" applyBorder="1" applyAlignment="1">
      <alignment horizontal="left" vertical="center" wrapText="1"/>
    </xf>
    <xf numFmtId="0" fontId="33" fillId="0" borderId="12" xfId="18" applyFont="1" applyFill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7" fillId="0" borderId="9" xfId="18" applyFont="1" applyFill="1" applyBorder="1" applyAlignment="1">
      <alignment horizontal="left" vertical="center" wrapText="1" indent="4"/>
    </xf>
    <xf numFmtId="0" fontId="27" fillId="0" borderId="25" xfId="18" applyFont="1" applyFill="1" applyBorder="1" applyAlignment="1">
      <alignment horizontal="left" vertical="center" wrapText="1" indent="4"/>
    </xf>
    <xf numFmtId="0" fontId="27" fillId="0" borderId="26" xfId="18" applyFont="1" applyFill="1" applyBorder="1" applyAlignment="1">
      <alignment horizontal="left" vertical="center" wrapText="1" indent="4"/>
    </xf>
    <xf numFmtId="0" fontId="27" fillId="0" borderId="8" xfId="18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textRotation="90" wrapText="1"/>
    </xf>
    <xf numFmtId="0" fontId="45" fillId="0" borderId="34" xfId="0" applyFont="1" applyFill="1" applyBorder="1"/>
    <xf numFmtId="0" fontId="26" fillId="0" borderId="32" xfId="0" applyFont="1" applyFill="1" applyBorder="1" applyAlignment="1">
      <alignment horizontal="center" vertical="center" textRotation="90" wrapText="1"/>
    </xf>
    <xf numFmtId="0" fontId="45" fillId="0" borderId="36" xfId="0" applyFont="1" applyFill="1" applyBorder="1"/>
    <xf numFmtId="0" fontId="26" fillId="0" borderId="5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45" fillId="0" borderId="35" xfId="0" applyFont="1" applyFill="1" applyBorder="1"/>
    <xf numFmtId="0" fontId="44" fillId="0" borderId="19" xfId="18" applyFont="1" applyFill="1" applyBorder="1" applyAlignment="1">
      <alignment horizontal="left" vertical="center" wrapText="1"/>
    </xf>
    <xf numFmtId="0" fontId="44" fillId="0" borderId="0" xfId="18" applyFont="1" applyFill="1" applyBorder="1" applyAlignment="1">
      <alignment horizontal="left" vertical="center" wrapText="1"/>
    </xf>
    <xf numFmtId="0" fontId="44" fillId="0" borderId="12" xfId="18" applyFont="1" applyFill="1" applyBorder="1" applyAlignment="1">
      <alignment horizontal="lef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45" fillId="0" borderId="46" xfId="0" applyFont="1" applyFill="1" applyBorder="1"/>
    <xf numFmtId="0" fontId="45" fillId="0" borderId="47" xfId="0" applyFont="1" applyFill="1" applyBorder="1"/>
    <xf numFmtId="0" fontId="26" fillId="0" borderId="34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36" xfId="0" applyFont="1" applyBorder="1" applyAlignment="1">
      <alignment horizontal="center" vertical="center" textRotation="90" wrapText="1"/>
    </xf>
    <xf numFmtId="0" fontId="31" fillId="0" borderId="0" xfId="18" applyFont="1" applyAlignment="1">
      <alignment horizontal="center"/>
    </xf>
    <xf numFmtId="0" fontId="33" fillId="30" borderId="15" xfId="0" applyFont="1" applyFill="1" applyBorder="1" applyAlignment="1">
      <alignment horizontal="center" vertical="center"/>
    </xf>
  </cellXfs>
  <cellStyles count="40">
    <cellStyle name="20% - Акцент1" xfId="22" hidden="1"/>
    <cellStyle name="20% - Акцент2" xfId="25" hidden="1"/>
    <cellStyle name="20% - Акцент3" xfId="28" hidden="1"/>
    <cellStyle name="20% - Акцент4" xfId="31" hidden="1"/>
    <cellStyle name="20% - Акцент5" xfId="34" hidden="1"/>
    <cellStyle name="20% - Акцент6" xfId="37" hidden="1"/>
    <cellStyle name="40% - Акцент1" xfId="23" hidden="1"/>
    <cellStyle name="40% - Акцент2" xfId="26" hidden="1"/>
    <cellStyle name="40% - Акцент3" xfId="29" hidden="1"/>
    <cellStyle name="40% - Акцент4" xfId="32" hidden="1"/>
    <cellStyle name="40% - Акцент5" xfId="35" hidden="1"/>
    <cellStyle name="40% - Акцент6" xfId="38" hidden="1"/>
    <cellStyle name="60% - Акцент1" xfId="24" hidden="1"/>
    <cellStyle name="60% - Акцент2" xfId="27" hidden="1"/>
    <cellStyle name="60% - Акцент3" xfId="30" hidden="1"/>
    <cellStyle name="60% - Акцент4" xfId="33" hidden="1"/>
    <cellStyle name="60% - Акцент5" xfId="36" hidden="1"/>
    <cellStyle name="60% - Акцент6" xfId="39" hidden="1"/>
    <cellStyle name="Акцент1" xfId="1"/>
    <cellStyle name="Акцент2" xfId="2"/>
    <cellStyle name="Акцент3" xfId="3"/>
    <cellStyle name="Акцент4" xfId="4"/>
    <cellStyle name="Акцент5" xfId="5"/>
    <cellStyle name="Акцент6" xfId="6"/>
    <cellStyle name="Відсотковий 2" xfId="7"/>
    <cellStyle name="Відсотковий 3" xfId="8"/>
    <cellStyle name="Вывод" xfId="9"/>
    <cellStyle name="Вычисление" xfId="10"/>
    <cellStyle name="Гіперпосилання 2" xfId="11"/>
    <cellStyle name="Грошовий 2" xfId="12"/>
    <cellStyle name="Звичайний 2" xfId="13"/>
    <cellStyle name="Звичайний 3" xfId="14"/>
    <cellStyle name="Итог" xfId="15"/>
    <cellStyle name="Нейтральный" xfId="16"/>
    <cellStyle name="Обычный" xfId="0" builtinId="0"/>
    <cellStyle name="Обычный_b_g_new_spets_07_12_3" xfId="17"/>
    <cellStyle name="Обычный_b_z_05_03v" xfId="18"/>
    <cellStyle name="Плохой" xfId="19"/>
    <cellStyle name="Пояснение" xfId="20"/>
    <cellStyle name="Примечание" xf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2"/>
  <sheetViews>
    <sheetView tabSelected="1" view="pageBreakPreview" zoomScale="80" zoomScaleNormal="80" zoomScaleSheetLayoutView="80" workbookViewId="0">
      <selection activeCell="B9" sqref="B9:X9"/>
    </sheetView>
  </sheetViews>
  <sheetFormatPr defaultColWidth="7" defaultRowHeight="12.75" x14ac:dyDescent="0.2"/>
  <cols>
    <col min="1" max="1" width="2.85546875" style="4" customWidth="1"/>
    <col min="2" max="53" width="2.7109375" style="4" customWidth="1"/>
    <col min="54" max="61" width="5.7109375" style="4" customWidth="1"/>
    <col min="62" max="62" width="7" style="4" customWidth="1"/>
    <col min="63" max="16384" width="7" style="4"/>
  </cols>
  <sheetData>
    <row r="1" spans="1:72" x14ac:dyDescent="0.2">
      <c r="W1" s="383" t="s">
        <v>302</v>
      </c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</row>
    <row r="2" spans="1:72" s="26" customFormat="1" ht="21" x14ac:dyDescent="0.35">
      <c r="A2" s="22"/>
      <c r="B2" s="401" t="s">
        <v>139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23"/>
      <c r="Z2" s="23"/>
      <c r="AA2" s="23"/>
      <c r="AB2" s="23"/>
      <c r="AC2" s="23"/>
      <c r="AD2" s="23"/>
      <c r="AE2" s="23"/>
      <c r="AF2" s="24"/>
      <c r="AG2" s="23"/>
      <c r="AH2" s="25"/>
      <c r="AI2" s="23"/>
      <c r="AJ2" s="23"/>
      <c r="AK2" s="23"/>
      <c r="AL2" s="23"/>
      <c r="AM2" s="23"/>
      <c r="AN2" s="23"/>
      <c r="AR2" s="3" t="s">
        <v>243</v>
      </c>
      <c r="AU2" s="283"/>
      <c r="AV2" s="283"/>
      <c r="AW2" s="283"/>
      <c r="AX2" s="283"/>
      <c r="AY2" s="283"/>
      <c r="AZ2" s="283"/>
      <c r="BA2" s="283"/>
      <c r="BB2" s="284" t="s">
        <v>248</v>
      </c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pans="1:72" s="26" customFormat="1" ht="20.25" customHeight="1" x14ac:dyDescent="0.35">
      <c r="A3" s="22"/>
      <c r="B3" s="401" t="s">
        <v>140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23"/>
      <c r="Z3" s="23"/>
      <c r="AA3" s="23"/>
      <c r="AB3" s="23"/>
      <c r="AC3" s="23"/>
      <c r="AD3" s="23"/>
      <c r="AE3" s="23"/>
      <c r="AF3" s="23"/>
      <c r="AG3" s="23"/>
      <c r="AI3" s="23"/>
      <c r="AJ3" s="23"/>
      <c r="AK3" s="23"/>
      <c r="AL3" s="23"/>
      <c r="AM3" s="23"/>
      <c r="AN3" s="23"/>
      <c r="AR3" s="274" t="s">
        <v>141</v>
      </c>
      <c r="AU3" s="283"/>
      <c r="AV3" s="283"/>
      <c r="AW3" s="283"/>
      <c r="AX3" s="283"/>
      <c r="AY3" s="283"/>
      <c r="AZ3" s="283"/>
      <c r="BA3" s="283"/>
      <c r="BB3" s="284" t="s">
        <v>142</v>
      </c>
      <c r="BK3" s="23"/>
      <c r="BL3" s="23"/>
      <c r="BM3" s="23"/>
      <c r="BN3" s="23"/>
      <c r="BO3" s="23"/>
      <c r="BP3" s="23"/>
      <c r="BQ3" s="23"/>
      <c r="BR3" s="23"/>
      <c r="BS3" s="23"/>
      <c r="BT3" s="23"/>
    </row>
    <row r="4" spans="1:72" s="26" customFormat="1" ht="20.25" customHeight="1" x14ac:dyDescent="0.35">
      <c r="A4" s="22"/>
      <c r="B4" s="401" t="s">
        <v>143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23"/>
      <c r="Z4" s="23"/>
      <c r="AA4" s="23"/>
      <c r="AB4" s="23"/>
      <c r="AC4" s="23"/>
      <c r="AD4" s="23"/>
      <c r="AE4" s="23"/>
      <c r="AF4" s="23"/>
      <c r="AG4" s="23"/>
      <c r="AI4" s="23"/>
      <c r="AJ4" s="23"/>
      <c r="AK4" s="23"/>
      <c r="AL4" s="23"/>
      <c r="AM4" s="23"/>
      <c r="AN4" s="23"/>
      <c r="AP4" s="27"/>
      <c r="AQ4" s="27"/>
      <c r="AR4" s="274" t="s">
        <v>249</v>
      </c>
      <c r="AS4" s="27"/>
      <c r="AU4" s="285"/>
      <c r="AV4" s="285"/>
      <c r="AW4" s="285"/>
      <c r="AX4" s="285"/>
      <c r="AY4" s="285"/>
      <c r="AZ4" s="285"/>
      <c r="BA4" s="285"/>
      <c r="BB4" s="284" t="s">
        <v>224</v>
      </c>
      <c r="BF4" s="28"/>
      <c r="BG4" s="28"/>
      <c r="BH4" s="29"/>
      <c r="BI4" s="29"/>
      <c r="BJ4" s="29"/>
      <c r="BK4" s="29"/>
      <c r="BL4" s="23"/>
      <c r="BM4" s="23"/>
      <c r="BN4" s="23"/>
      <c r="BO4" s="23"/>
      <c r="BP4" s="23"/>
      <c r="BQ4" s="23"/>
      <c r="BR4" s="23"/>
      <c r="BS4" s="23"/>
      <c r="BT4" s="23"/>
    </row>
    <row r="5" spans="1:72" s="26" customFormat="1" ht="20.25" customHeight="1" x14ac:dyDescent="0.35">
      <c r="A5" s="22"/>
      <c r="B5" s="401" t="s">
        <v>250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23"/>
      <c r="Z5" s="23"/>
      <c r="AA5" s="23"/>
      <c r="AB5" s="23"/>
      <c r="AC5" s="23"/>
      <c r="AD5" s="23"/>
      <c r="AE5" s="23"/>
      <c r="AF5" s="23"/>
      <c r="AG5" s="23"/>
      <c r="AH5" s="25"/>
      <c r="AI5" s="23"/>
      <c r="AJ5" s="23"/>
      <c r="AK5" s="23"/>
      <c r="AL5" s="23"/>
      <c r="AM5" s="23"/>
      <c r="AN5" s="23"/>
      <c r="AR5" s="274" t="s">
        <v>289</v>
      </c>
      <c r="AU5" s="5"/>
      <c r="AV5" s="5"/>
      <c r="AW5" s="5"/>
      <c r="AX5" s="5"/>
      <c r="AY5" s="356"/>
      <c r="AZ5" s="356"/>
      <c r="BA5" s="356"/>
      <c r="BB5" s="356"/>
      <c r="BC5" s="357"/>
      <c r="BD5" s="358"/>
      <c r="BE5" s="5"/>
      <c r="BF5" s="357"/>
      <c r="BG5" s="357"/>
      <c r="BH5" s="357"/>
      <c r="BI5" s="357"/>
      <c r="BJ5" s="357"/>
      <c r="BK5" s="359"/>
      <c r="BL5" s="360"/>
      <c r="BM5" s="360"/>
      <c r="BN5" s="360"/>
      <c r="BO5" s="361"/>
      <c r="BP5" s="23"/>
      <c r="BQ5" s="23"/>
      <c r="BR5" s="23"/>
      <c r="BS5" s="23"/>
      <c r="BT5" s="23"/>
    </row>
    <row r="6" spans="1:72" s="26" customFormat="1" ht="20.25" customHeight="1" x14ac:dyDescent="0.35">
      <c r="A6" s="22"/>
      <c r="B6" s="401" t="s">
        <v>196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23"/>
      <c r="Z6" s="23"/>
      <c r="AA6" s="23"/>
      <c r="AB6" s="23"/>
      <c r="AC6" s="23"/>
      <c r="AD6" s="23"/>
      <c r="AE6" s="23"/>
      <c r="AF6" s="23"/>
      <c r="AG6" s="23"/>
      <c r="AH6" s="25"/>
      <c r="AI6" s="23"/>
      <c r="AJ6" s="23"/>
      <c r="AK6" s="23"/>
      <c r="AL6" s="23"/>
      <c r="AM6" s="31"/>
      <c r="AN6" s="23"/>
      <c r="AR6" s="357"/>
      <c r="AU6" s="5"/>
      <c r="AV6" s="357"/>
      <c r="AW6" s="357"/>
      <c r="AX6" s="357"/>
      <c r="AY6" s="357"/>
      <c r="AZ6" s="357"/>
      <c r="BA6" s="357"/>
      <c r="BB6" s="362" t="s">
        <v>291</v>
      </c>
      <c r="BD6" s="363"/>
      <c r="BE6" s="364"/>
      <c r="BF6" s="365"/>
      <c r="BG6" s="366"/>
      <c r="BH6" s="365"/>
      <c r="BI6" s="365"/>
      <c r="BJ6" s="365"/>
      <c r="BK6" s="364"/>
      <c r="BL6" s="364"/>
      <c r="BM6" s="367"/>
      <c r="BN6" s="364"/>
      <c r="BO6" s="367"/>
      <c r="BP6" s="23"/>
      <c r="BQ6" s="23"/>
      <c r="BR6" s="23"/>
      <c r="BS6" s="23"/>
      <c r="BT6" s="23"/>
    </row>
    <row r="7" spans="1:72" s="26" customFormat="1" ht="20.25" customHeight="1" x14ac:dyDescent="0.35">
      <c r="A7" s="22"/>
      <c r="B7" s="384" t="s">
        <v>251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30"/>
      <c r="AR7" s="5"/>
      <c r="AS7" s="30"/>
      <c r="AU7" s="5"/>
      <c r="AV7" s="5"/>
      <c r="AW7" s="5"/>
      <c r="AX7" s="5"/>
      <c r="AY7" s="5"/>
      <c r="AZ7" s="5"/>
      <c r="BA7" s="5"/>
      <c r="BB7" s="362" t="s">
        <v>290</v>
      </c>
      <c r="BD7" s="364"/>
      <c r="BE7" s="364"/>
      <c r="BF7" s="364"/>
      <c r="BG7" s="364"/>
      <c r="BH7" s="364"/>
      <c r="BI7" s="364"/>
      <c r="BJ7" s="364"/>
      <c r="BK7" s="364"/>
      <c r="BL7" s="364"/>
      <c r="BM7" s="367"/>
      <c r="BN7" s="364"/>
      <c r="BO7" s="367"/>
      <c r="BP7" s="23"/>
      <c r="BQ7" s="23"/>
      <c r="BR7" s="23"/>
      <c r="BS7" s="23"/>
      <c r="BT7" s="23"/>
    </row>
    <row r="8" spans="1:72" s="26" customFormat="1" ht="20.25" customHeight="1" x14ac:dyDescent="0.35">
      <c r="A8" s="22"/>
      <c r="B8" s="382"/>
      <c r="C8" s="384" t="s">
        <v>303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2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30"/>
      <c r="AR8" s="5"/>
      <c r="AS8" s="30"/>
      <c r="AU8" s="5"/>
      <c r="AV8" s="5"/>
      <c r="AW8" s="5"/>
      <c r="AX8" s="5"/>
      <c r="AY8" s="5"/>
      <c r="AZ8" s="5"/>
      <c r="BA8" s="5"/>
      <c r="BB8" s="362"/>
      <c r="BD8" s="364"/>
      <c r="BE8" s="364"/>
      <c r="BF8" s="364"/>
      <c r="BG8" s="364"/>
      <c r="BH8" s="364"/>
      <c r="BI8" s="364"/>
      <c r="BJ8" s="364"/>
      <c r="BK8" s="364"/>
      <c r="BL8" s="364"/>
      <c r="BM8" s="367"/>
      <c r="BN8" s="364"/>
      <c r="BO8" s="367"/>
      <c r="BP8" s="23"/>
      <c r="BQ8" s="23"/>
      <c r="BR8" s="23"/>
      <c r="BS8" s="23"/>
      <c r="BT8" s="23"/>
    </row>
    <row r="9" spans="1:72" s="26" customFormat="1" ht="20.25" customHeight="1" x14ac:dyDescent="0.35">
      <c r="A9" s="22"/>
      <c r="B9" s="384" t="s">
        <v>144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30"/>
      <c r="AR9" s="274" t="s">
        <v>244</v>
      </c>
      <c r="AS9" s="30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30"/>
      <c r="BG9" s="30"/>
      <c r="BH9" s="30"/>
      <c r="BI9" s="30"/>
      <c r="BJ9" s="30"/>
      <c r="BK9" s="23"/>
      <c r="BL9" s="23"/>
      <c r="BM9" s="23"/>
      <c r="BN9" s="23"/>
      <c r="BO9" s="23"/>
      <c r="BP9" s="23"/>
      <c r="BQ9" s="23"/>
      <c r="BR9" s="23"/>
      <c r="BS9" s="23"/>
      <c r="BT9" s="23"/>
    </row>
    <row r="10" spans="1:72" s="26" customFormat="1" ht="20.25" customHeight="1" x14ac:dyDescent="0.35">
      <c r="A10" s="22"/>
      <c r="B10" s="397" t="s">
        <v>242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3"/>
      <c r="BL10" s="23"/>
      <c r="BM10" s="23"/>
      <c r="BN10" s="23"/>
      <c r="BO10" s="23"/>
      <c r="BP10" s="23"/>
      <c r="BQ10" s="23"/>
      <c r="BR10" s="23"/>
      <c r="BS10" s="23"/>
      <c r="BT10" s="23"/>
    </row>
    <row r="11" spans="1:72" s="26" customFormat="1" ht="20.25" customHeight="1" x14ac:dyDescent="0.3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s="32" customFormat="1" ht="24.95" customHeight="1" x14ac:dyDescent="0.35">
      <c r="G12" s="33"/>
      <c r="M12" s="389" t="s">
        <v>57</v>
      </c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</row>
    <row r="13" spans="1:72" s="32" customFormat="1" ht="23.25" x14ac:dyDescent="0.35">
      <c r="AA13" s="34"/>
      <c r="AB13" s="390" t="s">
        <v>1</v>
      </c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</row>
    <row r="14" spans="1:72" s="32" customFormat="1" ht="21" x14ac:dyDescent="0.35">
      <c r="M14" s="391" t="s">
        <v>145</v>
      </c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</row>
    <row r="15" spans="1:72" s="32" customFormat="1" ht="21" x14ac:dyDescent="0.35"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72" s="32" customFormat="1" ht="21" x14ac:dyDescent="0.35">
      <c r="M16" s="35"/>
      <c r="N16" s="35"/>
      <c r="O16" s="35"/>
      <c r="Q16" s="36" t="s">
        <v>146</v>
      </c>
      <c r="R16" s="37"/>
      <c r="U16" s="35"/>
      <c r="V16" s="35"/>
      <c r="W16" s="35"/>
      <c r="X16" s="35"/>
      <c r="Y16" s="35"/>
      <c r="Z16" s="35"/>
      <c r="AA16" s="35"/>
      <c r="AB16" s="38" t="s">
        <v>147</v>
      </c>
      <c r="AC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61" s="32" customFormat="1" ht="21" x14ac:dyDescent="0.35">
      <c r="M17" s="35"/>
      <c r="N17" s="35"/>
      <c r="O17" s="35"/>
      <c r="Q17" s="37" t="s">
        <v>148</v>
      </c>
      <c r="R17" s="37"/>
      <c r="U17" s="35"/>
      <c r="V17" s="35"/>
      <c r="W17" s="35"/>
      <c r="X17" s="35"/>
      <c r="Y17" s="35"/>
      <c r="Z17" s="35"/>
      <c r="AA17" s="35"/>
      <c r="AB17" s="38" t="s">
        <v>150</v>
      </c>
      <c r="AC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61" s="32" customFormat="1" ht="21" x14ac:dyDescent="0.35">
      <c r="M18" s="35"/>
      <c r="N18" s="35"/>
      <c r="O18" s="35"/>
      <c r="Q18" s="37" t="s">
        <v>149</v>
      </c>
      <c r="R18" s="37"/>
      <c r="U18" s="35"/>
      <c r="V18" s="35"/>
      <c r="W18" s="35"/>
      <c r="X18" s="35"/>
      <c r="Y18" s="35"/>
      <c r="Z18" s="35"/>
      <c r="AA18" s="35"/>
      <c r="AB18" s="38" t="s">
        <v>281</v>
      </c>
      <c r="AC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61" s="32" customFormat="1" ht="21" x14ac:dyDescent="0.35"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240"/>
      <c r="AE19" s="239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</row>
    <row r="20" spans="1:61" s="5" customFormat="1" ht="21" x14ac:dyDescent="0.35">
      <c r="M20" s="396" t="s">
        <v>86</v>
      </c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396"/>
    </row>
    <row r="21" spans="1:61" s="216" customFormat="1" ht="15.75" x14ac:dyDescent="0.25">
      <c r="A21" s="215" t="s">
        <v>2</v>
      </c>
      <c r="BB21" s="395" t="s">
        <v>33</v>
      </c>
      <c r="BC21" s="395"/>
      <c r="BD21" s="395"/>
      <c r="BE21" s="395"/>
      <c r="BF21" s="395"/>
      <c r="BG21" s="395"/>
      <c r="BH21" s="395"/>
      <c r="BI21" s="395"/>
    </row>
    <row r="22" spans="1:61" s="7" customFormat="1" ht="15.75" x14ac:dyDescent="0.25">
      <c r="A22" s="398" t="s">
        <v>3</v>
      </c>
      <c r="B22" s="386" t="s">
        <v>4</v>
      </c>
      <c r="C22" s="387"/>
      <c r="D22" s="387"/>
      <c r="E22" s="388"/>
      <c r="F22" s="6"/>
      <c r="G22" s="386" t="s">
        <v>5</v>
      </c>
      <c r="H22" s="387"/>
      <c r="I22" s="388"/>
      <c r="J22" s="6"/>
      <c r="K22" s="386" t="s">
        <v>6</v>
      </c>
      <c r="L22" s="387"/>
      <c r="M22" s="387"/>
      <c r="N22" s="388"/>
      <c r="O22" s="386" t="s">
        <v>7</v>
      </c>
      <c r="P22" s="387"/>
      <c r="Q22" s="387"/>
      <c r="R22" s="388"/>
      <c r="S22" s="6"/>
      <c r="T22" s="386" t="s">
        <v>8</v>
      </c>
      <c r="U22" s="387"/>
      <c r="V22" s="388"/>
      <c r="W22" s="6"/>
      <c r="X22" s="386" t="s">
        <v>9</v>
      </c>
      <c r="Y22" s="387"/>
      <c r="Z22" s="388"/>
      <c r="AA22" s="6"/>
      <c r="AB22" s="386" t="s">
        <v>10</v>
      </c>
      <c r="AC22" s="387"/>
      <c r="AD22" s="387"/>
      <c r="AE22" s="388"/>
      <c r="AF22" s="6"/>
      <c r="AG22" s="386" t="s">
        <v>11</v>
      </c>
      <c r="AH22" s="387"/>
      <c r="AI22" s="388"/>
      <c r="AJ22" s="6"/>
      <c r="AK22" s="386" t="s">
        <v>12</v>
      </c>
      <c r="AL22" s="387"/>
      <c r="AM22" s="387"/>
      <c r="AN22" s="388"/>
      <c r="AO22" s="386" t="s">
        <v>13</v>
      </c>
      <c r="AP22" s="387"/>
      <c r="AQ22" s="387"/>
      <c r="AR22" s="388"/>
      <c r="AS22" s="6"/>
      <c r="AT22" s="386" t="s">
        <v>14</v>
      </c>
      <c r="AU22" s="387"/>
      <c r="AV22" s="388"/>
      <c r="AW22" s="6"/>
      <c r="AX22" s="386" t="s">
        <v>15</v>
      </c>
      <c r="AY22" s="387"/>
      <c r="AZ22" s="387"/>
      <c r="BA22" s="388"/>
      <c r="BB22" s="392" t="s">
        <v>32</v>
      </c>
      <c r="BC22" s="392" t="s">
        <v>61</v>
      </c>
      <c r="BD22" s="392" t="s">
        <v>54</v>
      </c>
      <c r="BE22" s="392" t="s">
        <v>55</v>
      </c>
      <c r="BF22" s="392" t="s">
        <v>56</v>
      </c>
      <c r="BG22" s="392" t="s">
        <v>62</v>
      </c>
      <c r="BH22" s="392" t="s">
        <v>16</v>
      </c>
      <c r="BI22" s="392" t="s">
        <v>17</v>
      </c>
    </row>
    <row r="23" spans="1:61" s="7" customFormat="1" ht="14.1" customHeight="1" x14ac:dyDescent="0.25">
      <c r="A23" s="399"/>
      <c r="B23" s="8"/>
      <c r="C23" s="8"/>
      <c r="D23" s="8"/>
      <c r="E23" s="8"/>
      <c r="F23" s="9">
        <v>29</v>
      </c>
      <c r="G23" s="8"/>
      <c r="H23" s="8"/>
      <c r="I23" s="8"/>
      <c r="J23" s="9">
        <v>27</v>
      </c>
      <c r="K23" s="8"/>
      <c r="L23" s="8"/>
      <c r="M23" s="8"/>
      <c r="N23" s="8"/>
      <c r="O23" s="8"/>
      <c r="P23" s="8"/>
      <c r="Q23" s="8"/>
      <c r="R23" s="8"/>
      <c r="S23" s="9">
        <v>29</v>
      </c>
      <c r="T23" s="8"/>
      <c r="U23" s="8"/>
      <c r="V23" s="8"/>
      <c r="W23" s="9">
        <v>26</v>
      </c>
      <c r="X23" s="8"/>
      <c r="Y23" s="8"/>
      <c r="Z23" s="8"/>
      <c r="AA23" s="9">
        <v>23</v>
      </c>
      <c r="AB23" s="8"/>
      <c r="AC23" s="8"/>
      <c r="AD23" s="8"/>
      <c r="AE23" s="8"/>
      <c r="AF23" s="9">
        <v>30</v>
      </c>
      <c r="AG23" s="8"/>
      <c r="AH23" s="8"/>
      <c r="AI23" s="8"/>
      <c r="AJ23" s="9">
        <v>27</v>
      </c>
      <c r="AK23" s="8"/>
      <c r="AL23" s="8"/>
      <c r="AM23" s="8"/>
      <c r="AN23" s="8"/>
      <c r="AO23" s="8"/>
      <c r="AP23" s="8"/>
      <c r="AQ23" s="8"/>
      <c r="AR23" s="8"/>
      <c r="AS23" s="9">
        <v>29</v>
      </c>
      <c r="AT23" s="10"/>
      <c r="AU23" s="8"/>
      <c r="AV23" s="8"/>
      <c r="AW23" s="9">
        <v>27</v>
      </c>
      <c r="AX23" s="8"/>
      <c r="AY23" s="8"/>
      <c r="AZ23" s="8"/>
      <c r="BA23" s="8"/>
      <c r="BB23" s="393"/>
      <c r="BC23" s="393"/>
      <c r="BD23" s="393"/>
      <c r="BE23" s="393"/>
      <c r="BF23" s="393"/>
      <c r="BG23" s="393"/>
      <c r="BH23" s="393"/>
      <c r="BI23" s="393"/>
    </row>
    <row r="24" spans="1:61" s="7" customFormat="1" ht="14.1" customHeight="1" x14ac:dyDescent="0.25">
      <c r="A24" s="399"/>
      <c r="B24" s="11"/>
      <c r="C24" s="11"/>
      <c r="D24" s="11"/>
      <c r="E24" s="11"/>
      <c r="F24" s="12" t="s">
        <v>18</v>
      </c>
      <c r="G24" s="11"/>
      <c r="H24" s="11"/>
      <c r="I24" s="11"/>
      <c r="J24" s="12" t="s">
        <v>19</v>
      </c>
      <c r="K24" s="11"/>
      <c r="L24" s="11"/>
      <c r="M24" s="11"/>
      <c r="N24" s="11"/>
      <c r="O24" s="11"/>
      <c r="P24" s="11"/>
      <c r="Q24" s="11"/>
      <c r="R24" s="11"/>
      <c r="S24" s="12" t="s">
        <v>20</v>
      </c>
      <c r="T24" s="11"/>
      <c r="U24" s="11"/>
      <c r="V24" s="11"/>
      <c r="W24" s="12" t="s">
        <v>21</v>
      </c>
      <c r="X24" s="11"/>
      <c r="Y24" s="11"/>
      <c r="Z24" s="11"/>
      <c r="AA24" s="12" t="s">
        <v>22</v>
      </c>
      <c r="AB24" s="11"/>
      <c r="AC24" s="11"/>
      <c r="AD24" s="11"/>
      <c r="AE24" s="11"/>
      <c r="AF24" s="12" t="s">
        <v>23</v>
      </c>
      <c r="AG24" s="11"/>
      <c r="AH24" s="11"/>
      <c r="AI24" s="11"/>
      <c r="AJ24" s="12" t="s">
        <v>24</v>
      </c>
      <c r="AK24" s="11"/>
      <c r="AL24" s="11"/>
      <c r="AM24" s="11"/>
      <c r="AN24" s="11"/>
      <c r="AO24" s="11"/>
      <c r="AP24" s="11"/>
      <c r="AQ24" s="11"/>
      <c r="AR24" s="11"/>
      <c r="AS24" s="12" t="s">
        <v>25</v>
      </c>
      <c r="AT24" s="11"/>
      <c r="AU24" s="11"/>
      <c r="AV24" s="11"/>
      <c r="AW24" s="12" t="s">
        <v>26</v>
      </c>
      <c r="AX24" s="11"/>
      <c r="AY24" s="11"/>
      <c r="AZ24" s="11"/>
      <c r="BA24" s="11"/>
      <c r="BB24" s="393"/>
      <c r="BC24" s="393"/>
      <c r="BD24" s="393"/>
      <c r="BE24" s="393"/>
      <c r="BF24" s="393"/>
      <c r="BG24" s="393"/>
      <c r="BH24" s="393"/>
      <c r="BI24" s="393"/>
    </row>
    <row r="25" spans="1:61" s="14" customFormat="1" ht="14.1" customHeight="1" x14ac:dyDescent="0.2">
      <c r="A25" s="399"/>
      <c r="B25" s="13">
        <v>1</v>
      </c>
      <c r="C25" s="13">
        <v>8</v>
      </c>
      <c r="D25" s="13">
        <v>15</v>
      </c>
      <c r="E25" s="13">
        <v>22</v>
      </c>
      <c r="F25" s="9">
        <v>5</v>
      </c>
      <c r="G25" s="13">
        <v>6</v>
      </c>
      <c r="H25" s="13">
        <v>13</v>
      </c>
      <c r="I25" s="13">
        <v>20</v>
      </c>
      <c r="J25" s="9">
        <v>2</v>
      </c>
      <c r="K25" s="13">
        <v>3</v>
      </c>
      <c r="L25" s="13">
        <v>10</v>
      </c>
      <c r="M25" s="13">
        <v>17</v>
      </c>
      <c r="N25" s="13">
        <v>24</v>
      </c>
      <c r="O25" s="13">
        <v>1</v>
      </c>
      <c r="P25" s="13">
        <v>8</v>
      </c>
      <c r="Q25" s="13">
        <v>15</v>
      </c>
      <c r="R25" s="13">
        <v>22</v>
      </c>
      <c r="S25" s="9">
        <v>4</v>
      </c>
      <c r="T25" s="13">
        <v>5</v>
      </c>
      <c r="U25" s="13">
        <v>12</v>
      </c>
      <c r="V25" s="13">
        <v>19</v>
      </c>
      <c r="W25" s="9">
        <v>1</v>
      </c>
      <c r="X25" s="13">
        <v>2</v>
      </c>
      <c r="Y25" s="13">
        <v>9</v>
      </c>
      <c r="Z25" s="13">
        <v>16</v>
      </c>
      <c r="AA25" s="9">
        <v>1</v>
      </c>
      <c r="AB25" s="13">
        <v>2</v>
      </c>
      <c r="AC25" s="13">
        <v>9</v>
      </c>
      <c r="AD25" s="13">
        <v>16</v>
      </c>
      <c r="AE25" s="13">
        <v>23</v>
      </c>
      <c r="AF25" s="9">
        <v>5</v>
      </c>
      <c r="AG25" s="13">
        <v>6</v>
      </c>
      <c r="AH25" s="13">
        <v>13</v>
      </c>
      <c r="AI25" s="13">
        <v>20</v>
      </c>
      <c r="AJ25" s="9">
        <v>3</v>
      </c>
      <c r="AK25" s="13">
        <v>4</v>
      </c>
      <c r="AL25" s="13">
        <v>11</v>
      </c>
      <c r="AM25" s="13">
        <v>18</v>
      </c>
      <c r="AN25" s="13">
        <v>25</v>
      </c>
      <c r="AO25" s="13">
        <v>1</v>
      </c>
      <c r="AP25" s="13">
        <v>8</v>
      </c>
      <c r="AQ25" s="13">
        <v>15</v>
      </c>
      <c r="AR25" s="13">
        <v>22</v>
      </c>
      <c r="AS25" s="9">
        <v>5</v>
      </c>
      <c r="AT25" s="13">
        <v>6</v>
      </c>
      <c r="AU25" s="13">
        <v>13</v>
      </c>
      <c r="AV25" s="13">
        <v>20</v>
      </c>
      <c r="AW25" s="9">
        <v>1</v>
      </c>
      <c r="AX25" s="13">
        <v>2</v>
      </c>
      <c r="AY25" s="13">
        <v>9</v>
      </c>
      <c r="AZ25" s="13">
        <v>16</v>
      </c>
      <c r="BA25" s="13">
        <v>23</v>
      </c>
      <c r="BB25" s="393"/>
      <c r="BC25" s="393"/>
      <c r="BD25" s="393"/>
      <c r="BE25" s="393"/>
      <c r="BF25" s="393"/>
      <c r="BG25" s="393"/>
      <c r="BH25" s="393"/>
      <c r="BI25" s="393"/>
    </row>
    <row r="26" spans="1:61" s="14" customFormat="1" ht="21.75" customHeight="1" x14ac:dyDescent="0.2">
      <c r="A26" s="400"/>
      <c r="B26" s="15">
        <v>7</v>
      </c>
      <c r="C26" s="15">
        <v>14</v>
      </c>
      <c r="D26" s="15">
        <v>21</v>
      </c>
      <c r="E26" s="15">
        <v>29</v>
      </c>
      <c r="F26" s="16" t="s">
        <v>19</v>
      </c>
      <c r="G26" s="15">
        <v>12</v>
      </c>
      <c r="H26" s="15">
        <v>19</v>
      </c>
      <c r="I26" s="15">
        <v>26</v>
      </c>
      <c r="J26" s="16" t="s">
        <v>27</v>
      </c>
      <c r="K26" s="15">
        <v>9</v>
      </c>
      <c r="L26" s="15">
        <v>16</v>
      </c>
      <c r="M26" s="15">
        <v>23</v>
      </c>
      <c r="N26" s="15">
        <v>30</v>
      </c>
      <c r="O26" s="15">
        <v>7</v>
      </c>
      <c r="P26" s="15">
        <v>14</v>
      </c>
      <c r="Q26" s="15">
        <v>21</v>
      </c>
      <c r="R26" s="15">
        <v>28</v>
      </c>
      <c r="S26" s="16" t="s">
        <v>21</v>
      </c>
      <c r="T26" s="15">
        <v>11</v>
      </c>
      <c r="U26" s="15">
        <v>18</v>
      </c>
      <c r="V26" s="15">
        <v>25</v>
      </c>
      <c r="W26" s="16" t="s">
        <v>22</v>
      </c>
      <c r="X26" s="15">
        <v>8</v>
      </c>
      <c r="Y26" s="15">
        <v>15</v>
      </c>
      <c r="Z26" s="15">
        <v>22</v>
      </c>
      <c r="AA26" s="16" t="s">
        <v>23</v>
      </c>
      <c r="AB26" s="15">
        <v>8</v>
      </c>
      <c r="AC26" s="15">
        <v>15</v>
      </c>
      <c r="AD26" s="15">
        <v>22</v>
      </c>
      <c r="AE26" s="15">
        <v>29</v>
      </c>
      <c r="AF26" s="16" t="s">
        <v>24</v>
      </c>
      <c r="AG26" s="15">
        <v>12</v>
      </c>
      <c r="AH26" s="15">
        <v>19</v>
      </c>
      <c r="AI26" s="15">
        <v>26</v>
      </c>
      <c r="AJ26" s="16" t="s">
        <v>28</v>
      </c>
      <c r="AK26" s="15">
        <v>10</v>
      </c>
      <c r="AL26" s="15">
        <v>17</v>
      </c>
      <c r="AM26" s="15">
        <v>24</v>
      </c>
      <c r="AN26" s="15">
        <v>31</v>
      </c>
      <c r="AO26" s="15">
        <v>7</v>
      </c>
      <c r="AP26" s="15">
        <v>14</v>
      </c>
      <c r="AQ26" s="15">
        <v>21</v>
      </c>
      <c r="AR26" s="15">
        <v>28</v>
      </c>
      <c r="AS26" s="16" t="s">
        <v>26</v>
      </c>
      <c r="AT26" s="15">
        <v>12</v>
      </c>
      <c r="AU26" s="15">
        <v>19</v>
      </c>
      <c r="AV26" s="15">
        <v>26</v>
      </c>
      <c r="AW26" s="16" t="s">
        <v>29</v>
      </c>
      <c r="AX26" s="15">
        <v>8</v>
      </c>
      <c r="AY26" s="15">
        <v>15</v>
      </c>
      <c r="AZ26" s="15">
        <v>22</v>
      </c>
      <c r="BA26" s="15">
        <v>31</v>
      </c>
      <c r="BB26" s="393"/>
      <c r="BC26" s="393"/>
      <c r="BD26" s="393"/>
      <c r="BE26" s="393"/>
      <c r="BF26" s="393"/>
      <c r="BG26" s="393"/>
      <c r="BH26" s="393"/>
      <c r="BI26" s="393"/>
    </row>
    <row r="27" spans="1:61" s="14" customFormat="1" ht="18.75" customHeight="1" x14ac:dyDescent="0.2">
      <c r="A27" s="17"/>
      <c r="B27" s="15">
        <v>1</v>
      </c>
      <c r="C27" s="15">
        <v>2</v>
      </c>
      <c r="D27" s="15">
        <v>3</v>
      </c>
      <c r="E27" s="15">
        <v>4</v>
      </c>
      <c r="F27" s="15">
        <v>5</v>
      </c>
      <c r="G27" s="15">
        <v>6</v>
      </c>
      <c r="H27" s="15">
        <v>7</v>
      </c>
      <c r="I27" s="15">
        <v>8</v>
      </c>
      <c r="J27" s="15">
        <v>9</v>
      </c>
      <c r="K27" s="15">
        <v>10</v>
      </c>
      <c r="L27" s="15">
        <v>11</v>
      </c>
      <c r="M27" s="15">
        <v>12</v>
      </c>
      <c r="N27" s="15">
        <v>13</v>
      </c>
      <c r="O27" s="15">
        <v>14</v>
      </c>
      <c r="P27" s="15">
        <v>15</v>
      </c>
      <c r="Q27" s="15">
        <v>16</v>
      </c>
      <c r="R27" s="15">
        <v>17</v>
      </c>
      <c r="S27" s="15">
        <v>18</v>
      </c>
      <c r="T27" s="15">
        <v>19</v>
      </c>
      <c r="U27" s="15">
        <v>20</v>
      </c>
      <c r="V27" s="15">
        <v>21</v>
      </c>
      <c r="W27" s="15">
        <v>22</v>
      </c>
      <c r="X27" s="15">
        <v>23</v>
      </c>
      <c r="Y27" s="15">
        <v>24</v>
      </c>
      <c r="Z27" s="15">
        <v>25</v>
      </c>
      <c r="AA27" s="15">
        <v>26</v>
      </c>
      <c r="AB27" s="15">
        <v>27</v>
      </c>
      <c r="AC27" s="15">
        <v>28</v>
      </c>
      <c r="AD27" s="15">
        <v>29</v>
      </c>
      <c r="AE27" s="15">
        <v>30</v>
      </c>
      <c r="AF27" s="15">
        <v>31</v>
      </c>
      <c r="AG27" s="15">
        <v>32</v>
      </c>
      <c r="AH27" s="15">
        <v>33</v>
      </c>
      <c r="AI27" s="15">
        <v>34</v>
      </c>
      <c r="AJ27" s="15">
        <v>35</v>
      </c>
      <c r="AK27" s="15">
        <v>36</v>
      </c>
      <c r="AL27" s="15">
        <v>37</v>
      </c>
      <c r="AM27" s="15">
        <v>38</v>
      </c>
      <c r="AN27" s="15">
        <v>39</v>
      </c>
      <c r="AO27" s="15">
        <v>40</v>
      </c>
      <c r="AP27" s="15">
        <v>41</v>
      </c>
      <c r="AQ27" s="15">
        <v>42</v>
      </c>
      <c r="AR27" s="15">
        <v>43</v>
      </c>
      <c r="AS27" s="15">
        <v>44</v>
      </c>
      <c r="AT27" s="15">
        <v>45</v>
      </c>
      <c r="AU27" s="15">
        <v>46</v>
      </c>
      <c r="AV27" s="15">
        <v>47</v>
      </c>
      <c r="AW27" s="15">
        <v>48</v>
      </c>
      <c r="AX27" s="15">
        <v>49</v>
      </c>
      <c r="AY27" s="15">
        <v>50</v>
      </c>
      <c r="AZ27" s="15">
        <v>51</v>
      </c>
      <c r="BA27" s="15">
        <v>52</v>
      </c>
      <c r="BB27" s="394"/>
      <c r="BC27" s="394"/>
      <c r="BD27" s="394"/>
      <c r="BE27" s="394"/>
      <c r="BF27" s="394"/>
      <c r="BG27" s="394"/>
      <c r="BH27" s="394"/>
      <c r="BI27" s="394"/>
    </row>
    <row r="28" spans="1:61" s="336" customFormat="1" ht="18.75" x14ac:dyDescent="0.25">
      <c r="A28" s="344" t="s">
        <v>21</v>
      </c>
      <c r="B28" s="345"/>
      <c r="C28" s="345"/>
      <c r="D28" s="345"/>
      <c r="E28" s="345"/>
      <c r="F28" s="345"/>
      <c r="G28" s="345"/>
      <c r="H28" s="345"/>
      <c r="I28" s="345"/>
      <c r="J28" s="346"/>
      <c r="K28" s="346"/>
      <c r="L28" s="345"/>
      <c r="M28" s="345"/>
      <c r="N28" s="345"/>
      <c r="O28" s="345"/>
      <c r="P28" s="345"/>
      <c r="Q28" s="345"/>
      <c r="R28" s="345"/>
      <c r="S28" s="344" t="s">
        <v>60</v>
      </c>
      <c r="T28" s="344" t="s">
        <v>60</v>
      </c>
      <c r="U28" s="345"/>
      <c r="V28" s="39" t="s">
        <v>153</v>
      </c>
      <c r="W28" s="39" t="s">
        <v>153</v>
      </c>
      <c r="X28" s="344" t="s">
        <v>60</v>
      </c>
      <c r="Y28" s="345"/>
      <c r="Z28" s="345"/>
      <c r="AA28" s="345"/>
      <c r="AB28" s="345"/>
      <c r="AC28" s="345"/>
      <c r="AD28" s="345"/>
      <c r="AE28" s="345"/>
      <c r="AF28" s="345"/>
      <c r="AG28" s="346"/>
      <c r="AH28" s="345"/>
      <c r="AI28" s="345"/>
      <c r="AJ28" s="345"/>
      <c r="AK28" s="345"/>
      <c r="AL28" s="345"/>
      <c r="AM28" s="39" t="s">
        <v>153</v>
      </c>
      <c r="AN28" s="39" t="s">
        <v>153</v>
      </c>
      <c r="AO28" s="347" t="s">
        <v>216</v>
      </c>
      <c r="AP28" s="347" t="s">
        <v>216</v>
      </c>
      <c r="AQ28" s="347" t="s">
        <v>216</v>
      </c>
      <c r="AR28" s="347" t="s">
        <v>216</v>
      </c>
      <c r="AS28" s="344" t="s">
        <v>60</v>
      </c>
      <c r="AT28" s="344" t="s">
        <v>60</v>
      </c>
      <c r="AU28" s="344" t="s">
        <v>60</v>
      </c>
      <c r="AV28" s="344" t="s">
        <v>60</v>
      </c>
      <c r="AW28" s="344" t="s">
        <v>60</v>
      </c>
      <c r="AX28" s="344" t="s">
        <v>60</v>
      </c>
      <c r="AY28" s="344" t="s">
        <v>60</v>
      </c>
      <c r="AZ28" s="344" t="s">
        <v>60</v>
      </c>
      <c r="BA28" s="344" t="s">
        <v>60</v>
      </c>
      <c r="BB28" s="344">
        <f>18+14</f>
        <v>32</v>
      </c>
      <c r="BC28" s="344">
        <f>2+2</f>
        <v>4</v>
      </c>
      <c r="BD28" s="344"/>
      <c r="BE28" s="344"/>
      <c r="BF28" s="344">
        <v>4</v>
      </c>
      <c r="BG28" s="344"/>
      <c r="BH28" s="344">
        <v>12</v>
      </c>
      <c r="BI28" s="39">
        <f>SUM(BB28:BH28)</f>
        <v>52</v>
      </c>
    </row>
    <row r="29" spans="1:61" s="336" customFormat="1" ht="18.75" x14ac:dyDescent="0.25">
      <c r="A29" s="344" t="s">
        <v>22</v>
      </c>
      <c r="B29" s="345"/>
      <c r="C29" s="345"/>
      <c r="D29" s="345"/>
      <c r="E29" s="345"/>
      <c r="F29" s="345"/>
      <c r="G29" s="345"/>
      <c r="H29" s="345"/>
      <c r="I29" s="345"/>
      <c r="J29" s="346"/>
      <c r="K29" s="346"/>
      <c r="L29" s="345"/>
      <c r="M29" s="345"/>
      <c r="N29" s="345"/>
      <c r="O29" s="345"/>
      <c r="P29" s="345"/>
      <c r="Q29" s="345"/>
      <c r="R29" s="345"/>
      <c r="S29" s="344" t="s">
        <v>60</v>
      </c>
      <c r="T29" s="344" t="s">
        <v>60</v>
      </c>
      <c r="U29" s="39" t="s">
        <v>153</v>
      </c>
      <c r="V29" s="39" t="s">
        <v>153</v>
      </c>
      <c r="W29" s="39" t="s">
        <v>153</v>
      </c>
      <c r="X29" s="344" t="s">
        <v>60</v>
      </c>
      <c r="Y29" s="345"/>
      <c r="Z29" s="345"/>
      <c r="AA29" s="345"/>
      <c r="AB29" s="345"/>
      <c r="AC29" s="345"/>
      <c r="AD29" s="345"/>
      <c r="AE29" s="345"/>
      <c r="AF29" s="345"/>
      <c r="AG29" s="346"/>
      <c r="AH29" s="345"/>
      <c r="AI29" s="345"/>
      <c r="AJ29" s="345"/>
      <c r="AK29" s="345"/>
      <c r="AL29" s="345"/>
      <c r="AM29" s="345"/>
      <c r="AN29" s="345"/>
      <c r="AO29" s="347" t="s">
        <v>265</v>
      </c>
      <c r="AP29" s="347" t="s">
        <v>265</v>
      </c>
      <c r="AQ29" s="39" t="s">
        <v>153</v>
      </c>
      <c r="AR29" s="39" t="s">
        <v>153</v>
      </c>
      <c r="AS29" s="344" t="s">
        <v>60</v>
      </c>
      <c r="AT29" s="344" t="s">
        <v>60</v>
      </c>
      <c r="AU29" s="344" t="s">
        <v>60</v>
      </c>
      <c r="AV29" s="344" t="s">
        <v>60</v>
      </c>
      <c r="AW29" s="344" t="s">
        <v>60</v>
      </c>
      <c r="AX29" s="344" t="s">
        <v>60</v>
      </c>
      <c r="AY29" s="344" t="s">
        <v>60</v>
      </c>
      <c r="AZ29" s="344" t="s">
        <v>60</v>
      </c>
      <c r="BA29" s="344" t="s">
        <v>60</v>
      </c>
      <c r="BB29" s="344">
        <f>17+14</f>
        <v>31</v>
      </c>
      <c r="BC29" s="344">
        <f>3+2</f>
        <v>5</v>
      </c>
      <c r="BD29" s="344"/>
      <c r="BE29" s="344"/>
      <c r="BF29" s="344">
        <v>2</v>
      </c>
      <c r="BG29" s="344"/>
      <c r="BH29" s="344">
        <v>12</v>
      </c>
      <c r="BI29" s="39">
        <f>SUM(BB29:BH29)</f>
        <v>50</v>
      </c>
    </row>
    <row r="30" spans="1:61" s="336" customFormat="1" ht="18.75" x14ac:dyDescent="0.25">
      <c r="A30" s="344" t="s">
        <v>23</v>
      </c>
      <c r="B30" s="345"/>
      <c r="C30" s="345"/>
      <c r="D30" s="345"/>
      <c r="E30" s="345"/>
      <c r="F30" s="345"/>
      <c r="G30" s="345"/>
      <c r="H30" s="345"/>
      <c r="I30" s="345"/>
      <c r="J30" s="346"/>
      <c r="K30" s="346"/>
      <c r="L30" s="345"/>
      <c r="M30" s="345"/>
      <c r="N30" s="345"/>
      <c r="O30" s="345"/>
      <c r="P30" s="345"/>
      <c r="Q30" s="345"/>
      <c r="R30" s="345"/>
      <c r="S30" s="344" t="s">
        <v>60</v>
      </c>
      <c r="T30" s="344" t="s">
        <v>60</v>
      </c>
      <c r="U30" s="39" t="s">
        <v>153</v>
      </c>
      <c r="V30" s="39" t="s">
        <v>153</v>
      </c>
      <c r="W30" s="39" t="s">
        <v>153</v>
      </c>
      <c r="X30" s="344" t="s">
        <v>60</v>
      </c>
      <c r="Y30" s="345"/>
      <c r="Z30" s="345"/>
      <c r="AA30" s="345"/>
      <c r="AB30" s="347" t="s">
        <v>30</v>
      </c>
      <c r="AC30" s="347" t="s">
        <v>30</v>
      </c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7" t="s">
        <v>265</v>
      </c>
      <c r="AO30" s="347" t="s">
        <v>265</v>
      </c>
      <c r="AP30" s="39" t="s">
        <v>153</v>
      </c>
      <c r="AQ30" s="39" t="s">
        <v>153</v>
      </c>
      <c r="AR30" s="39" t="s">
        <v>153</v>
      </c>
      <c r="AS30" s="344" t="s">
        <v>60</v>
      </c>
      <c r="AT30" s="344" t="s">
        <v>60</v>
      </c>
      <c r="AU30" s="344" t="s">
        <v>60</v>
      </c>
      <c r="AV30" s="344" t="s">
        <v>60</v>
      </c>
      <c r="AW30" s="344" t="s">
        <v>60</v>
      </c>
      <c r="AX30" s="344" t="s">
        <v>60</v>
      </c>
      <c r="AY30" s="344" t="s">
        <v>60</v>
      </c>
      <c r="AZ30" s="344" t="s">
        <v>60</v>
      </c>
      <c r="BA30" s="344" t="s">
        <v>60</v>
      </c>
      <c r="BB30" s="344">
        <f>17+11</f>
        <v>28</v>
      </c>
      <c r="BC30" s="344">
        <f>3+3</f>
        <v>6</v>
      </c>
      <c r="BD30" s="344"/>
      <c r="BE30" s="344">
        <v>2</v>
      </c>
      <c r="BF30" s="344">
        <v>4</v>
      </c>
      <c r="BG30" s="348"/>
      <c r="BH30" s="344">
        <v>12</v>
      </c>
      <c r="BI30" s="39">
        <f>SUM(BB30:BH30)</f>
        <v>52</v>
      </c>
    </row>
    <row r="31" spans="1:61" s="336" customFormat="1" ht="18.75" x14ac:dyDescent="0.25">
      <c r="A31" s="344" t="s">
        <v>24</v>
      </c>
      <c r="B31" s="345"/>
      <c r="C31" s="345"/>
      <c r="D31" s="349"/>
      <c r="E31" s="349"/>
      <c r="F31" s="349"/>
      <c r="G31" s="349"/>
      <c r="H31" s="349"/>
      <c r="I31" s="350" t="s">
        <v>217</v>
      </c>
      <c r="J31" s="350" t="s">
        <v>217</v>
      </c>
      <c r="K31" s="350" t="s">
        <v>217</v>
      </c>
      <c r="L31" s="350" t="s">
        <v>217</v>
      </c>
      <c r="M31" s="355" t="s">
        <v>245</v>
      </c>
      <c r="N31" s="355" t="s">
        <v>245</v>
      </c>
      <c r="O31" s="355" t="s">
        <v>245</v>
      </c>
      <c r="P31" s="355" t="s">
        <v>245</v>
      </c>
      <c r="Q31" s="355" t="s">
        <v>245</v>
      </c>
      <c r="R31" s="355" t="s">
        <v>245</v>
      </c>
      <c r="S31" s="350" t="s">
        <v>60</v>
      </c>
      <c r="T31" s="350" t="s">
        <v>60</v>
      </c>
      <c r="U31" s="355" t="s">
        <v>245</v>
      </c>
      <c r="V31" s="355" t="s">
        <v>245</v>
      </c>
      <c r="W31" s="351" t="s">
        <v>153</v>
      </c>
      <c r="X31" s="350" t="s">
        <v>60</v>
      </c>
      <c r="Y31" s="350" t="s">
        <v>265</v>
      </c>
      <c r="Z31" s="350" t="s">
        <v>265</v>
      </c>
      <c r="AA31" s="350" t="s">
        <v>265</v>
      </c>
      <c r="AB31" s="350" t="s">
        <v>265</v>
      </c>
      <c r="AC31" s="350" t="s">
        <v>217</v>
      </c>
      <c r="AD31" s="350" t="s">
        <v>217</v>
      </c>
      <c r="AE31" s="350" t="s">
        <v>217</v>
      </c>
      <c r="AF31" s="350" t="s">
        <v>217</v>
      </c>
      <c r="AG31" s="350" t="s">
        <v>217</v>
      </c>
      <c r="AH31" s="352" t="s">
        <v>218</v>
      </c>
      <c r="AI31" s="352" t="s">
        <v>218</v>
      </c>
      <c r="AJ31" s="352" t="s">
        <v>218</v>
      </c>
      <c r="AK31" s="352" t="s">
        <v>218</v>
      </c>
      <c r="AL31" s="352" t="s">
        <v>218</v>
      </c>
      <c r="AM31" s="352" t="s">
        <v>218</v>
      </c>
      <c r="AN31" s="353" t="s">
        <v>151</v>
      </c>
      <c r="AO31" s="353" t="s">
        <v>151</v>
      </c>
      <c r="AP31" s="353" t="s">
        <v>151</v>
      </c>
      <c r="AQ31" s="353" t="s">
        <v>59</v>
      </c>
      <c r="AR31" s="353" t="s">
        <v>152</v>
      </c>
      <c r="AS31" s="354"/>
      <c r="AT31" s="354"/>
      <c r="AU31" s="354"/>
      <c r="AV31" s="354"/>
      <c r="AW31" s="354"/>
      <c r="AX31" s="354"/>
      <c r="AY31" s="354"/>
      <c r="AZ31" s="354"/>
      <c r="BA31" s="354"/>
      <c r="BB31" s="344">
        <f>7+0</f>
        <v>7</v>
      </c>
      <c r="BC31" s="344">
        <v>1</v>
      </c>
      <c r="BD31" s="344">
        <v>2</v>
      </c>
      <c r="BE31" s="344"/>
      <c r="BF31" s="344">
        <v>27</v>
      </c>
      <c r="BG31" s="344">
        <v>3</v>
      </c>
      <c r="BH31" s="344">
        <v>3</v>
      </c>
      <c r="BI31" s="39">
        <f>SUM(BB31:BH31)</f>
        <v>43</v>
      </c>
    </row>
    <row r="32" spans="1:61" s="18" customFormat="1" ht="21" x14ac:dyDescent="0.25">
      <c r="A32" s="19" t="s">
        <v>0</v>
      </c>
      <c r="B32" s="39"/>
      <c r="C32" s="39"/>
      <c r="D32" s="275"/>
      <c r="E32" s="276"/>
      <c r="F32" s="276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8"/>
      <c r="AA32" s="278"/>
      <c r="AB32" s="278"/>
      <c r="AC32" s="278"/>
      <c r="AD32" s="278"/>
      <c r="AE32" s="278"/>
      <c r="AF32" s="277"/>
      <c r="AG32" s="277"/>
      <c r="AH32" s="277"/>
      <c r="AI32" s="277"/>
      <c r="AJ32" s="277"/>
      <c r="AK32" s="277"/>
      <c r="AL32" s="277"/>
      <c r="AM32" s="277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9"/>
      <c r="BB32" s="39">
        <f>SUM(BB28:BB31)</f>
        <v>98</v>
      </c>
      <c r="BC32" s="39">
        <f t="shared" ref="BC32:BI32" si="0">SUM(BC28:BC31)</f>
        <v>16</v>
      </c>
      <c r="BD32" s="39">
        <f t="shared" si="0"/>
        <v>2</v>
      </c>
      <c r="BE32" s="39">
        <f t="shared" si="0"/>
        <v>2</v>
      </c>
      <c r="BF32" s="39">
        <f t="shared" si="0"/>
        <v>37</v>
      </c>
      <c r="BG32" s="39">
        <f t="shared" si="0"/>
        <v>3</v>
      </c>
      <c r="BH32" s="39">
        <f t="shared" si="0"/>
        <v>39</v>
      </c>
      <c r="BI32" s="39">
        <f t="shared" si="0"/>
        <v>197</v>
      </c>
    </row>
    <row r="34" spans="1:61" s="317" customFormat="1" ht="19.899999999999999" customHeight="1" x14ac:dyDescent="0.2">
      <c r="A34" s="316" t="s">
        <v>31</v>
      </c>
      <c r="E34" s="318"/>
      <c r="F34" s="385" t="s">
        <v>32</v>
      </c>
      <c r="G34" s="385"/>
      <c r="H34" s="385"/>
      <c r="I34" s="385"/>
      <c r="J34" s="385"/>
      <c r="L34" s="319" t="s">
        <v>153</v>
      </c>
      <c r="M34" s="402" t="s">
        <v>247</v>
      </c>
      <c r="N34" s="402"/>
      <c r="O34" s="402"/>
      <c r="P34" s="402"/>
      <c r="Q34" s="402"/>
      <c r="R34" s="402"/>
      <c r="S34" s="318" t="s">
        <v>30</v>
      </c>
      <c r="T34" s="402" t="s">
        <v>266</v>
      </c>
      <c r="U34" s="402"/>
      <c r="V34" s="402"/>
      <c r="W34" s="402"/>
      <c r="X34" s="402"/>
      <c r="Z34" s="320" t="s">
        <v>216</v>
      </c>
      <c r="AA34" s="403" t="s">
        <v>53</v>
      </c>
      <c r="AB34" s="385"/>
      <c r="AC34" s="385"/>
      <c r="AD34" s="385"/>
      <c r="AE34" s="385"/>
      <c r="AF34" s="385"/>
      <c r="AG34" s="385"/>
      <c r="AH34" s="318" t="s">
        <v>218</v>
      </c>
      <c r="AI34" s="402" t="s">
        <v>219</v>
      </c>
      <c r="AJ34" s="402"/>
      <c r="AK34" s="402"/>
      <c r="AL34" s="402"/>
      <c r="AM34" s="402"/>
      <c r="AN34" s="402"/>
      <c r="AO34" s="402"/>
      <c r="AP34" s="341" t="s">
        <v>245</v>
      </c>
      <c r="AQ34" s="406" t="s">
        <v>246</v>
      </c>
      <c r="AR34" s="406"/>
      <c r="AS34" s="406"/>
      <c r="AT34" s="406"/>
      <c r="AU34" s="406"/>
      <c r="AV34" s="406"/>
      <c r="AW34" s="318" t="s">
        <v>151</v>
      </c>
      <c r="AX34" s="405" t="s">
        <v>223</v>
      </c>
      <c r="AY34" s="405"/>
      <c r="AZ34" s="405"/>
      <c r="BA34" s="405"/>
      <c r="BB34" s="405"/>
      <c r="BC34" s="318" t="s">
        <v>59</v>
      </c>
      <c r="BD34" s="403" t="s">
        <v>54</v>
      </c>
      <c r="BE34" s="404"/>
      <c r="BF34" s="404"/>
      <c r="BG34" s="318" t="s">
        <v>60</v>
      </c>
      <c r="BH34" s="403" t="s">
        <v>16</v>
      </c>
      <c r="BI34" s="404"/>
    </row>
    <row r="35" spans="1:61" s="317" customFormat="1" ht="19.899999999999999" customHeight="1" x14ac:dyDescent="0.25">
      <c r="F35" s="385"/>
      <c r="G35" s="385"/>
      <c r="H35" s="385"/>
      <c r="I35" s="385"/>
      <c r="J35" s="385"/>
      <c r="M35" s="402"/>
      <c r="N35" s="402"/>
      <c r="O35" s="402"/>
      <c r="P35" s="402"/>
      <c r="Q35" s="402"/>
      <c r="R35" s="402"/>
      <c r="S35" s="318" t="s">
        <v>217</v>
      </c>
      <c r="T35" s="402"/>
      <c r="U35" s="402"/>
      <c r="V35" s="402"/>
      <c r="W35" s="402"/>
      <c r="X35" s="402"/>
      <c r="Z35" s="321" t="s">
        <v>265</v>
      </c>
      <c r="AA35" s="403"/>
      <c r="AB35" s="385"/>
      <c r="AC35" s="385"/>
      <c r="AD35" s="385"/>
      <c r="AE35" s="385"/>
      <c r="AF35" s="385"/>
      <c r="AG35" s="385"/>
      <c r="AH35" s="322"/>
      <c r="AI35" s="402"/>
      <c r="AJ35" s="402"/>
      <c r="AK35" s="402"/>
      <c r="AL35" s="402"/>
      <c r="AM35" s="402"/>
      <c r="AN35" s="402"/>
      <c r="AO35" s="402"/>
      <c r="AP35" s="73"/>
      <c r="AQ35" s="406"/>
      <c r="AR35" s="406"/>
      <c r="AS35" s="406"/>
      <c r="AT35" s="406"/>
      <c r="AU35" s="406"/>
      <c r="AV35" s="406"/>
      <c r="AW35" s="322"/>
      <c r="AX35" s="405"/>
      <c r="AY35" s="405"/>
      <c r="AZ35" s="405"/>
      <c r="BA35" s="405"/>
      <c r="BB35" s="405"/>
      <c r="BC35" s="318" t="s">
        <v>152</v>
      </c>
      <c r="BD35" s="403"/>
      <c r="BE35" s="404"/>
      <c r="BF35" s="404"/>
      <c r="BG35" s="323"/>
    </row>
    <row r="36" spans="1:61" ht="12.7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406"/>
      <c r="AR36" s="406"/>
      <c r="AS36" s="406"/>
      <c r="AT36" s="406"/>
      <c r="AU36" s="406"/>
      <c r="AV36" s="406"/>
      <c r="AW36" s="73"/>
      <c r="AX36" s="405"/>
      <c r="AY36" s="405"/>
      <c r="AZ36" s="405"/>
      <c r="BA36" s="405"/>
      <c r="BB36" s="405"/>
    </row>
    <row r="37" spans="1:6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</row>
    <row r="38" spans="1:61" x14ac:dyDescent="0.2">
      <c r="AH38" s="4" t="s">
        <v>132</v>
      </c>
    </row>
    <row r="42" spans="1:61" x14ac:dyDescent="0.2">
      <c r="Z42" s="21"/>
    </row>
  </sheetData>
  <mergeCells count="45">
    <mergeCell ref="BI22:BI27"/>
    <mergeCell ref="AK22:AN22"/>
    <mergeCell ref="BD22:BD27"/>
    <mergeCell ref="AI34:AO35"/>
    <mergeCell ref="BE22:BE27"/>
    <mergeCell ref="AO22:AR22"/>
    <mergeCell ref="BH34:BI34"/>
    <mergeCell ref="BD34:BF35"/>
    <mergeCell ref="AX34:BB36"/>
    <mergeCell ref="AQ34:AV36"/>
    <mergeCell ref="M34:R35"/>
    <mergeCell ref="T34:X35"/>
    <mergeCell ref="AA34:AG35"/>
    <mergeCell ref="AX22:BA22"/>
    <mergeCell ref="BC22:BC27"/>
    <mergeCell ref="B2:X2"/>
    <mergeCell ref="B3:X3"/>
    <mergeCell ref="B4:X4"/>
    <mergeCell ref="B5:X5"/>
    <mergeCell ref="B6:X6"/>
    <mergeCell ref="AT22:AV22"/>
    <mergeCell ref="B9:X9"/>
    <mergeCell ref="B10:X10"/>
    <mergeCell ref="AG22:AI22"/>
    <mergeCell ref="A22:A26"/>
    <mergeCell ref="B22:E22"/>
    <mergeCell ref="G22:I22"/>
    <mergeCell ref="K22:N22"/>
    <mergeCell ref="X22:Z22"/>
    <mergeCell ref="W1:AQ1"/>
    <mergeCell ref="C8:W8"/>
    <mergeCell ref="F34:J35"/>
    <mergeCell ref="O22:R22"/>
    <mergeCell ref="T22:V22"/>
    <mergeCell ref="B7:X7"/>
    <mergeCell ref="M12:BB12"/>
    <mergeCell ref="AB13:AQ13"/>
    <mergeCell ref="M14:BB14"/>
    <mergeCell ref="BB22:BB27"/>
    <mergeCell ref="BB21:BI21"/>
    <mergeCell ref="M20:BB20"/>
    <mergeCell ref="BF22:BF27"/>
    <mergeCell ref="BG22:BG27"/>
    <mergeCell ref="BH22:BH27"/>
    <mergeCell ref="AB22:AE22"/>
  </mergeCells>
  <phoneticPr fontId="11" type="noConversion"/>
  <printOptions horizontalCentered="1"/>
  <pageMargins left="0.39370078740157483" right="0.39370078740157483" top="0.59055118110236227" bottom="0.39370078740157483" header="0.51181102362204722" footer="0.31496062992125984"/>
  <pageSetup paperSize="9" scale="74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153"/>
  <sheetViews>
    <sheetView zoomScale="75" zoomScaleNormal="75" zoomScaleSheetLayoutView="75" zoomScalePageLayoutView="50" workbookViewId="0">
      <selection activeCell="A2" sqref="A2:X2"/>
    </sheetView>
  </sheetViews>
  <sheetFormatPr defaultColWidth="9.140625" defaultRowHeight="15.75" x14ac:dyDescent="0.25"/>
  <cols>
    <col min="1" max="1" width="11.28515625" style="45" customWidth="1"/>
    <col min="2" max="2" width="68.85546875" style="3" customWidth="1"/>
    <col min="3" max="7" width="7.28515625" style="45" customWidth="1"/>
    <col min="8" max="24" width="7.28515625" style="3" customWidth="1"/>
    <col min="25" max="25" width="9.140625" style="3"/>
    <col min="26" max="29" width="10.7109375" style="3" customWidth="1"/>
    <col min="30" max="37" width="9.140625" style="3"/>
    <col min="38" max="38" width="10.7109375" style="3" bestFit="1" customWidth="1"/>
    <col min="39" max="16384" width="9.140625" style="3"/>
  </cols>
  <sheetData>
    <row r="1" spans="1:38" x14ac:dyDescent="0.25">
      <c r="C1" s="407" t="s">
        <v>302</v>
      </c>
      <c r="D1" s="407"/>
      <c r="E1" s="407"/>
      <c r="F1" s="407"/>
      <c r="G1" s="407"/>
      <c r="H1" s="407"/>
      <c r="I1" s="407"/>
      <c r="J1" s="407"/>
      <c r="K1" s="407"/>
      <c r="L1" s="407"/>
    </row>
    <row r="2" spans="1:38" x14ac:dyDescent="0.25">
      <c r="A2" s="423" t="s">
        <v>63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</row>
    <row r="3" spans="1:38" ht="16.5" thickBot="1" x14ac:dyDescent="0.3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44"/>
    </row>
    <row r="4" spans="1:38" s="1" customFormat="1" ht="25.5" customHeight="1" thickBot="1" x14ac:dyDescent="0.3">
      <c r="A4" s="424" t="s">
        <v>64</v>
      </c>
      <c r="B4" s="428" t="s">
        <v>65</v>
      </c>
      <c r="C4" s="432" t="s">
        <v>66</v>
      </c>
      <c r="D4" s="433"/>
      <c r="E4" s="433"/>
      <c r="F4" s="438" t="s">
        <v>67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40" t="s">
        <v>87</v>
      </c>
      <c r="R4" s="441"/>
      <c r="S4" s="441"/>
      <c r="T4" s="441"/>
      <c r="U4" s="441"/>
      <c r="V4" s="441"/>
      <c r="W4" s="441"/>
      <c r="X4" s="442"/>
    </row>
    <row r="5" spans="1:38" s="1" customFormat="1" ht="29.25" customHeight="1" thickBot="1" x14ac:dyDescent="0.3">
      <c r="A5" s="425"/>
      <c r="B5" s="429"/>
      <c r="C5" s="434"/>
      <c r="D5" s="435"/>
      <c r="E5" s="435"/>
      <c r="F5" s="424" t="s">
        <v>68</v>
      </c>
      <c r="G5" s="428"/>
      <c r="H5" s="455" t="s">
        <v>69</v>
      </c>
      <c r="I5" s="439"/>
      <c r="J5" s="439"/>
      <c r="K5" s="439"/>
      <c r="L5" s="439"/>
      <c r="M5" s="439"/>
      <c r="N5" s="439"/>
      <c r="O5" s="439"/>
      <c r="P5" s="439"/>
      <c r="Q5" s="424" t="s">
        <v>70</v>
      </c>
      <c r="R5" s="428"/>
      <c r="S5" s="424" t="s">
        <v>71</v>
      </c>
      <c r="T5" s="428"/>
      <c r="U5" s="424" t="s">
        <v>72</v>
      </c>
      <c r="V5" s="428"/>
      <c r="W5" s="424" t="s">
        <v>73</v>
      </c>
      <c r="X5" s="428"/>
    </row>
    <row r="6" spans="1:38" s="1" customFormat="1" ht="64.900000000000006" customHeight="1" x14ac:dyDescent="0.2">
      <c r="A6" s="425"/>
      <c r="B6" s="429"/>
      <c r="C6" s="436"/>
      <c r="D6" s="437"/>
      <c r="E6" s="437"/>
      <c r="F6" s="459" t="s">
        <v>74</v>
      </c>
      <c r="G6" s="462" t="s">
        <v>75</v>
      </c>
      <c r="H6" s="465" t="s">
        <v>76</v>
      </c>
      <c r="I6" s="466"/>
      <c r="J6" s="466"/>
      <c r="K6" s="466"/>
      <c r="L6" s="466"/>
      <c r="M6" s="467"/>
      <c r="N6" s="465" t="s">
        <v>77</v>
      </c>
      <c r="O6" s="467"/>
      <c r="P6" s="456" t="s">
        <v>78</v>
      </c>
      <c r="Q6" s="40">
        <v>1</v>
      </c>
      <c r="R6" s="41">
        <v>2</v>
      </c>
      <c r="S6" s="40">
        <v>3</v>
      </c>
      <c r="T6" s="41">
        <v>4</v>
      </c>
      <c r="U6" s="40">
        <v>5</v>
      </c>
      <c r="V6" s="41">
        <v>6</v>
      </c>
      <c r="W6" s="40">
        <v>7</v>
      </c>
      <c r="X6" s="41">
        <v>8</v>
      </c>
    </row>
    <row r="7" spans="1:38" s="1" customFormat="1" ht="19.149999999999999" customHeight="1" x14ac:dyDescent="0.25">
      <c r="A7" s="426"/>
      <c r="B7" s="430"/>
      <c r="C7" s="460" t="s">
        <v>79</v>
      </c>
      <c r="D7" s="469" t="s">
        <v>80</v>
      </c>
      <c r="E7" s="463" t="s">
        <v>81</v>
      </c>
      <c r="F7" s="460"/>
      <c r="G7" s="463"/>
      <c r="H7" s="443" t="s">
        <v>0</v>
      </c>
      <c r="I7" s="450" t="s">
        <v>34</v>
      </c>
      <c r="J7" s="450" t="s">
        <v>35</v>
      </c>
      <c r="K7" s="450" t="s">
        <v>36</v>
      </c>
      <c r="L7" s="450" t="s">
        <v>45</v>
      </c>
      <c r="M7" s="445" t="s">
        <v>82</v>
      </c>
      <c r="N7" s="443" t="s">
        <v>83</v>
      </c>
      <c r="O7" s="445" t="s">
        <v>84</v>
      </c>
      <c r="P7" s="457"/>
      <c r="Q7" s="447" t="s">
        <v>213</v>
      </c>
      <c r="R7" s="448"/>
      <c r="S7" s="448"/>
      <c r="T7" s="448"/>
      <c r="U7" s="448"/>
      <c r="V7" s="448"/>
      <c r="W7" s="448"/>
      <c r="X7" s="449"/>
    </row>
    <row r="8" spans="1:38" s="1" customFormat="1" ht="56.45" customHeight="1" thickBot="1" x14ac:dyDescent="0.3">
      <c r="A8" s="427"/>
      <c r="B8" s="431"/>
      <c r="C8" s="468"/>
      <c r="D8" s="470"/>
      <c r="E8" s="471"/>
      <c r="F8" s="461"/>
      <c r="G8" s="464"/>
      <c r="H8" s="444"/>
      <c r="I8" s="451"/>
      <c r="J8" s="451"/>
      <c r="K8" s="451"/>
      <c r="L8" s="451"/>
      <c r="M8" s="446"/>
      <c r="N8" s="444"/>
      <c r="O8" s="446"/>
      <c r="P8" s="458"/>
      <c r="Q8" s="75">
        <v>18</v>
      </c>
      <c r="R8" s="76">
        <v>14</v>
      </c>
      <c r="S8" s="75">
        <v>17</v>
      </c>
      <c r="T8" s="76">
        <v>14</v>
      </c>
      <c r="U8" s="75">
        <v>17</v>
      </c>
      <c r="V8" s="76">
        <v>11</v>
      </c>
      <c r="W8" s="75">
        <v>7</v>
      </c>
      <c r="X8" s="76">
        <v>0</v>
      </c>
    </row>
    <row r="9" spans="1:38" s="2" customFormat="1" ht="16.5" thickBot="1" x14ac:dyDescent="0.3">
      <c r="A9" s="231">
        <v>1</v>
      </c>
      <c r="B9" s="231">
        <v>2</v>
      </c>
      <c r="C9" s="231">
        <v>3</v>
      </c>
      <c r="D9" s="231">
        <v>4</v>
      </c>
      <c r="E9" s="231">
        <v>5</v>
      </c>
      <c r="F9" s="231">
        <v>6</v>
      </c>
      <c r="G9" s="231">
        <v>7</v>
      </c>
      <c r="H9" s="231">
        <v>8</v>
      </c>
      <c r="I9" s="231">
        <v>9</v>
      </c>
      <c r="J9" s="231">
        <v>10</v>
      </c>
      <c r="K9" s="231">
        <v>11</v>
      </c>
      <c r="L9" s="231">
        <v>12</v>
      </c>
      <c r="M9" s="231">
        <v>13</v>
      </c>
      <c r="N9" s="231">
        <v>14</v>
      </c>
      <c r="O9" s="231">
        <v>15</v>
      </c>
      <c r="P9" s="231">
        <v>16</v>
      </c>
      <c r="Q9" s="231">
        <v>17</v>
      </c>
      <c r="R9" s="231">
        <v>18</v>
      </c>
      <c r="S9" s="231">
        <v>19</v>
      </c>
      <c r="T9" s="231">
        <v>20</v>
      </c>
      <c r="U9" s="231">
        <v>21</v>
      </c>
      <c r="V9" s="231">
        <v>22</v>
      </c>
      <c r="W9" s="231">
        <v>23</v>
      </c>
      <c r="X9" s="231">
        <v>24</v>
      </c>
    </row>
    <row r="10" spans="1:38" s="42" customFormat="1" ht="30" customHeight="1" x14ac:dyDescent="0.25">
      <c r="A10" s="300"/>
      <c r="B10" s="301" t="s">
        <v>184</v>
      </c>
      <c r="C10" s="299"/>
      <c r="D10" s="299"/>
      <c r="E10" s="299"/>
      <c r="F10" s="299"/>
      <c r="G10" s="299"/>
      <c r="H10" s="299"/>
      <c r="I10" s="302"/>
      <c r="J10" s="302"/>
      <c r="K10" s="303"/>
      <c r="L10" s="302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4"/>
      <c r="AD10" s="42" t="s">
        <v>220</v>
      </c>
    </row>
    <row r="11" spans="1:38" s="42" customFormat="1" ht="19.899999999999999" customHeight="1" x14ac:dyDescent="0.25">
      <c r="A11" s="232" t="s">
        <v>154</v>
      </c>
      <c r="B11" s="74"/>
      <c r="C11" s="74"/>
      <c r="D11" s="74"/>
      <c r="E11" s="74"/>
      <c r="F11" s="74"/>
      <c r="G11" s="74"/>
      <c r="H11" s="74"/>
      <c r="I11" s="46"/>
      <c r="J11" s="46"/>
      <c r="K11" s="47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AD11" s="219">
        <f>Q8</f>
        <v>18</v>
      </c>
      <c r="AE11" s="219">
        <f t="shared" ref="AE11:AK11" si="0">R8</f>
        <v>14</v>
      </c>
      <c r="AF11" s="219">
        <f t="shared" si="0"/>
        <v>17</v>
      </c>
      <c r="AG11" s="219">
        <f t="shared" si="0"/>
        <v>14</v>
      </c>
      <c r="AH11" s="219">
        <f t="shared" si="0"/>
        <v>17</v>
      </c>
      <c r="AI11" s="219">
        <f t="shared" si="0"/>
        <v>11</v>
      </c>
      <c r="AJ11" s="219">
        <f t="shared" si="0"/>
        <v>7</v>
      </c>
      <c r="AK11" s="219">
        <f t="shared" si="0"/>
        <v>0</v>
      </c>
    </row>
    <row r="12" spans="1:38" s="42" customFormat="1" ht="19.899999999999999" customHeight="1" thickBot="1" x14ac:dyDescent="0.3">
      <c r="A12" s="78" t="s">
        <v>256</v>
      </c>
      <c r="B12" s="49"/>
      <c r="C12" s="49"/>
      <c r="D12" s="49"/>
      <c r="E12" s="49"/>
      <c r="F12" s="49"/>
      <c r="G12" s="49"/>
      <c r="H12" s="49"/>
      <c r="I12" s="50"/>
      <c r="J12" s="50"/>
      <c r="K12" s="51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AA12" s="42" t="s">
        <v>210</v>
      </c>
      <c r="AB12" s="42" t="s">
        <v>211</v>
      </c>
      <c r="AC12" s="42" t="s">
        <v>212</v>
      </c>
      <c r="AD12" s="219">
        <v>1</v>
      </c>
      <c r="AE12" s="219">
        <v>2</v>
      </c>
      <c r="AF12" s="219">
        <v>3</v>
      </c>
      <c r="AG12" s="219">
        <v>4</v>
      </c>
      <c r="AH12" s="219">
        <v>5</v>
      </c>
      <c r="AI12" s="219">
        <v>6</v>
      </c>
      <c r="AJ12" s="219">
        <v>7</v>
      </c>
      <c r="AK12" s="219">
        <v>8</v>
      </c>
    </row>
    <row r="13" spans="1:38" s="85" customFormat="1" ht="19.899999999999999" customHeight="1" x14ac:dyDescent="0.25">
      <c r="A13" s="79" t="s">
        <v>93</v>
      </c>
      <c r="B13" s="247" t="s">
        <v>100</v>
      </c>
      <c r="C13" s="79"/>
      <c r="D13" s="80">
        <v>1</v>
      </c>
      <c r="E13" s="81"/>
      <c r="F13" s="251">
        <f>SUM(F14:F16)</f>
        <v>120</v>
      </c>
      <c r="G13" s="252">
        <f t="shared" ref="G13:P13" si="1">SUM(G14:G16)</f>
        <v>4</v>
      </c>
      <c r="H13" s="205">
        <f t="shared" si="1"/>
        <v>56</v>
      </c>
      <c r="I13" s="80">
        <f t="shared" si="1"/>
        <v>22</v>
      </c>
      <c r="J13" s="80">
        <f t="shared" si="1"/>
        <v>14</v>
      </c>
      <c r="K13" s="80">
        <f t="shared" si="1"/>
        <v>20</v>
      </c>
      <c r="L13" s="80"/>
      <c r="M13" s="81"/>
      <c r="N13" s="205">
        <f t="shared" si="1"/>
        <v>8</v>
      </c>
      <c r="O13" s="252"/>
      <c r="P13" s="253">
        <f t="shared" si="1"/>
        <v>56</v>
      </c>
      <c r="Q13" s="204">
        <v>4</v>
      </c>
      <c r="R13" s="83"/>
      <c r="S13" s="84"/>
      <c r="T13" s="83"/>
      <c r="U13" s="84"/>
      <c r="V13" s="83"/>
      <c r="W13" s="84"/>
      <c r="X13" s="83"/>
      <c r="Z13" s="85" t="b">
        <f>G13=Q13+R13+S13+T13+U13+V13+W13+X13</f>
        <v>1</v>
      </c>
      <c r="AA13" s="85" t="b">
        <f>G13*2=N13</f>
        <v>1</v>
      </c>
      <c r="AB13" s="85" t="b">
        <f>G13*14=H13</f>
        <v>1</v>
      </c>
      <c r="AC13" s="85" t="b">
        <f>F13-H13-N13-O13=P13</f>
        <v>1</v>
      </c>
      <c r="AD13" s="85">
        <f>(Q13)*14</f>
        <v>56</v>
      </c>
      <c r="AE13" s="85">
        <f t="shared" ref="AE13:AK13" si="2">(R13)*14</f>
        <v>0</v>
      </c>
      <c r="AF13" s="85">
        <f t="shared" si="2"/>
        <v>0</v>
      </c>
      <c r="AG13" s="85">
        <f t="shared" si="2"/>
        <v>0</v>
      </c>
      <c r="AH13" s="85">
        <f t="shared" si="2"/>
        <v>0</v>
      </c>
      <c r="AI13" s="85">
        <f t="shared" si="2"/>
        <v>0</v>
      </c>
      <c r="AJ13" s="85">
        <f t="shared" si="2"/>
        <v>0</v>
      </c>
      <c r="AK13" s="85">
        <f t="shared" si="2"/>
        <v>0</v>
      </c>
      <c r="AL13" s="85" t="b">
        <f>AD13+AE13+AF13+AG13+AH13+AI13+AJ13+AK13=H13</f>
        <v>1</v>
      </c>
    </row>
    <row r="14" spans="1:38" s="85" customFormat="1" ht="19.899999999999999" customHeight="1" x14ac:dyDescent="0.25">
      <c r="A14" s="202"/>
      <c r="B14" s="248" t="s">
        <v>157</v>
      </c>
      <c r="C14" s="53"/>
      <c r="D14" s="54" t="s">
        <v>158</v>
      </c>
      <c r="E14" s="55"/>
      <c r="F14" s="71">
        <f>G14*30</f>
        <v>30</v>
      </c>
      <c r="G14" s="72">
        <v>1</v>
      </c>
      <c r="H14" s="58">
        <f>I14+J14+K14+L14+M14</f>
        <v>14</v>
      </c>
      <c r="I14" s="70">
        <v>8</v>
      </c>
      <c r="J14" s="70"/>
      <c r="K14" s="57">
        <v>6</v>
      </c>
      <c r="L14" s="57"/>
      <c r="M14" s="72"/>
      <c r="N14" s="71">
        <v>2</v>
      </c>
      <c r="O14" s="72"/>
      <c r="P14" s="254">
        <f>F14-H14-N14-O14</f>
        <v>14</v>
      </c>
      <c r="Q14" s="58" t="s">
        <v>158</v>
      </c>
      <c r="R14" s="234"/>
      <c r="S14" s="256"/>
      <c r="T14" s="234"/>
      <c r="U14" s="256"/>
      <c r="V14" s="234"/>
      <c r="W14" s="256"/>
      <c r="X14" s="234"/>
      <c r="Z14" s="85" t="e">
        <f>G14=Q14+R14+S14+T14+U14+V14+W14+X14</f>
        <v>#VALUE!</v>
      </c>
      <c r="AA14" s="85" t="b">
        <f t="shared" ref="AA14:AA23" si="3">G14*2=N14</f>
        <v>1</v>
      </c>
      <c r="AB14" s="85" t="b">
        <f t="shared" ref="AB14:AB23" si="4">G14*14=H14</f>
        <v>1</v>
      </c>
      <c r="AC14" s="85" t="b">
        <f t="shared" ref="AC14:AC23" si="5">F14-H14-N14-O14=P14</f>
        <v>1</v>
      </c>
      <c r="AD14" s="220">
        <v>14</v>
      </c>
      <c r="AE14" s="220">
        <f t="shared" ref="AE14:AF16" si="6">(R14)*14</f>
        <v>0</v>
      </c>
      <c r="AF14" s="220">
        <f t="shared" si="6"/>
        <v>0</v>
      </c>
      <c r="AG14" s="220">
        <f>(T14)*14</f>
        <v>0</v>
      </c>
      <c r="AH14" s="220">
        <f t="shared" ref="AG14:AH22" si="7">(U14)*14</f>
        <v>0</v>
      </c>
      <c r="AI14" s="220">
        <f t="shared" ref="AI14:AJ22" si="8">(V14)*14</f>
        <v>0</v>
      </c>
      <c r="AJ14" s="220">
        <f t="shared" si="8"/>
        <v>0</v>
      </c>
      <c r="AK14" s="220">
        <f t="shared" ref="AK14:AK22" si="9">(X14)*14</f>
        <v>0</v>
      </c>
      <c r="AL14" s="220" t="b">
        <f t="shared" ref="AL14:AL76" si="10">AD14+AE14+AF14+AG14+AH14+AI14+AJ14+AK14=H14</f>
        <v>1</v>
      </c>
    </row>
    <row r="15" spans="1:38" s="85" customFormat="1" ht="19.899999999999999" customHeight="1" x14ac:dyDescent="0.25">
      <c r="A15" s="203"/>
      <c r="B15" s="248" t="s">
        <v>159</v>
      </c>
      <c r="C15" s="53"/>
      <c r="D15" s="54" t="s">
        <v>158</v>
      </c>
      <c r="E15" s="55"/>
      <c r="F15" s="71">
        <f t="shared" ref="F15:F16" si="11">G15*30</f>
        <v>30</v>
      </c>
      <c r="G15" s="72">
        <v>1</v>
      </c>
      <c r="H15" s="58">
        <f t="shared" ref="H15" si="12">I15+J15+K15+L15+M15</f>
        <v>14</v>
      </c>
      <c r="I15" s="70"/>
      <c r="J15" s="70">
        <v>14</v>
      </c>
      <c r="K15" s="57"/>
      <c r="L15" s="57"/>
      <c r="M15" s="72"/>
      <c r="N15" s="71">
        <v>2</v>
      </c>
      <c r="O15" s="72"/>
      <c r="P15" s="254">
        <f t="shared" ref="P15:P16" si="13">F15-H15-N15-O15</f>
        <v>14</v>
      </c>
      <c r="Q15" s="58" t="s">
        <v>158</v>
      </c>
      <c r="R15" s="234"/>
      <c r="S15" s="256"/>
      <c r="T15" s="234"/>
      <c r="U15" s="256"/>
      <c r="V15" s="234"/>
      <c r="W15" s="256"/>
      <c r="X15" s="234"/>
      <c r="Z15" s="85" t="e">
        <f t="shared" ref="Z15:Z23" si="14">G15=Q15+R15+S15+T15+U15+V15+W15+X15</f>
        <v>#VALUE!</v>
      </c>
      <c r="AA15" s="85" t="b">
        <f t="shared" si="3"/>
        <v>1</v>
      </c>
      <c r="AB15" s="85" t="b">
        <f>G15*14=H15</f>
        <v>1</v>
      </c>
      <c r="AC15" s="85" t="b">
        <f t="shared" si="5"/>
        <v>1</v>
      </c>
      <c r="AD15" s="220">
        <v>14</v>
      </c>
      <c r="AE15" s="220">
        <f t="shared" si="6"/>
        <v>0</v>
      </c>
      <c r="AF15" s="220">
        <f t="shared" si="6"/>
        <v>0</v>
      </c>
      <c r="AG15" s="220">
        <f>(T15)*14</f>
        <v>0</v>
      </c>
      <c r="AH15" s="220">
        <f t="shared" si="7"/>
        <v>0</v>
      </c>
      <c r="AI15" s="220">
        <f t="shared" si="8"/>
        <v>0</v>
      </c>
      <c r="AJ15" s="220">
        <f t="shared" si="8"/>
        <v>0</v>
      </c>
      <c r="AK15" s="220">
        <f t="shared" si="9"/>
        <v>0</v>
      </c>
      <c r="AL15" s="220" t="b">
        <f t="shared" si="10"/>
        <v>1</v>
      </c>
    </row>
    <row r="16" spans="1:38" s="85" customFormat="1" ht="19.899999999999999" customHeight="1" x14ac:dyDescent="0.25">
      <c r="A16" s="86"/>
      <c r="B16" s="248" t="s">
        <v>160</v>
      </c>
      <c r="C16" s="53"/>
      <c r="D16" s="54" t="s">
        <v>158</v>
      </c>
      <c r="E16" s="55"/>
      <c r="F16" s="71">
        <f t="shared" si="11"/>
        <v>60</v>
      </c>
      <c r="G16" s="72">
        <v>2</v>
      </c>
      <c r="H16" s="58">
        <f>I16+J16+K16+L16+M16</f>
        <v>28</v>
      </c>
      <c r="I16" s="70">
        <v>14</v>
      </c>
      <c r="J16" s="70"/>
      <c r="K16" s="57">
        <v>14</v>
      </c>
      <c r="L16" s="57"/>
      <c r="M16" s="72"/>
      <c r="N16" s="71">
        <v>4</v>
      </c>
      <c r="O16" s="72"/>
      <c r="P16" s="254">
        <f t="shared" si="13"/>
        <v>28</v>
      </c>
      <c r="Q16" s="58" t="s">
        <v>158</v>
      </c>
      <c r="R16" s="234"/>
      <c r="S16" s="256"/>
      <c r="T16" s="234"/>
      <c r="U16" s="256"/>
      <c r="V16" s="234"/>
      <c r="W16" s="256"/>
      <c r="X16" s="234"/>
      <c r="Z16" s="85" t="e">
        <f t="shared" si="14"/>
        <v>#VALUE!</v>
      </c>
      <c r="AA16" s="85" t="b">
        <f t="shared" si="3"/>
        <v>1</v>
      </c>
      <c r="AB16" s="85" t="b">
        <f t="shared" si="4"/>
        <v>1</v>
      </c>
      <c r="AC16" s="85" t="b">
        <f t="shared" si="5"/>
        <v>1</v>
      </c>
      <c r="AD16" s="220">
        <v>28</v>
      </c>
      <c r="AE16" s="220">
        <f t="shared" si="6"/>
        <v>0</v>
      </c>
      <c r="AF16" s="220">
        <f t="shared" si="6"/>
        <v>0</v>
      </c>
      <c r="AG16" s="220">
        <f>(T16)*14</f>
        <v>0</v>
      </c>
      <c r="AH16" s="220">
        <f t="shared" si="7"/>
        <v>0</v>
      </c>
      <c r="AI16" s="220">
        <f t="shared" si="8"/>
        <v>0</v>
      </c>
      <c r="AJ16" s="220">
        <f t="shared" si="8"/>
        <v>0</v>
      </c>
      <c r="AK16" s="220">
        <f t="shared" si="9"/>
        <v>0</v>
      </c>
      <c r="AL16" s="220" t="b">
        <f t="shared" si="10"/>
        <v>1</v>
      </c>
    </row>
    <row r="17" spans="1:39" s="85" customFormat="1" ht="19.899999999999999" customHeight="1" x14ac:dyDescent="0.25">
      <c r="A17" s="86" t="s">
        <v>94</v>
      </c>
      <c r="B17" s="374" t="s">
        <v>296</v>
      </c>
      <c r="C17" s="89">
        <v>2</v>
      </c>
      <c r="D17" s="90"/>
      <c r="E17" s="91"/>
      <c r="F17" s="96">
        <f>G17*30</f>
        <v>120</v>
      </c>
      <c r="G17" s="92">
        <v>4</v>
      </c>
      <c r="H17" s="133">
        <f>I17+J17+K17+L17+M17</f>
        <v>42</v>
      </c>
      <c r="I17" s="90">
        <v>22</v>
      </c>
      <c r="J17" s="90">
        <v>6</v>
      </c>
      <c r="K17" s="90">
        <v>14</v>
      </c>
      <c r="L17" s="90"/>
      <c r="M17" s="91"/>
      <c r="N17" s="89">
        <v>8</v>
      </c>
      <c r="O17" s="91">
        <v>30</v>
      </c>
      <c r="P17" s="255">
        <f>F17-H17-N17-O17</f>
        <v>40</v>
      </c>
      <c r="Q17" s="89"/>
      <c r="R17" s="91">
        <v>4</v>
      </c>
      <c r="S17" s="153"/>
      <c r="T17" s="91"/>
      <c r="U17" s="89"/>
      <c r="V17" s="91"/>
      <c r="W17" s="89"/>
      <c r="X17" s="91"/>
      <c r="Z17" s="85" t="b">
        <f t="shared" si="14"/>
        <v>1</v>
      </c>
      <c r="AA17" s="85" t="b">
        <f t="shared" si="3"/>
        <v>1</v>
      </c>
      <c r="AB17" s="85" t="b">
        <f>(G17-1)*14=H17</f>
        <v>1</v>
      </c>
      <c r="AC17" s="85" t="b">
        <f t="shared" si="5"/>
        <v>1</v>
      </c>
      <c r="AD17" s="220"/>
      <c r="AE17" s="220"/>
      <c r="AF17" s="220"/>
      <c r="AG17" s="220"/>
      <c r="AH17" s="220"/>
      <c r="AI17" s="220"/>
      <c r="AJ17" s="220"/>
      <c r="AK17" s="220"/>
      <c r="AL17" s="220"/>
    </row>
    <row r="18" spans="1:39" s="85" customFormat="1" ht="19.899999999999999" customHeight="1" x14ac:dyDescent="0.25">
      <c r="A18" s="88" t="s">
        <v>95</v>
      </c>
      <c r="B18" s="249" t="s">
        <v>161</v>
      </c>
      <c r="C18" s="94">
        <v>3</v>
      </c>
      <c r="D18" s="93">
        <v>1.2</v>
      </c>
      <c r="E18" s="95"/>
      <c r="F18" s="96">
        <f t="shared" ref="F18:F22" si="15">G18*30</f>
        <v>360</v>
      </c>
      <c r="G18" s="97">
        <v>12</v>
      </c>
      <c r="H18" s="233">
        <f t="shared" ref="H18:H22" si="16">I18+J18+K18+L18+M18</f>
        <v>260</v>
      </c>
      <c r="I18" s="93"/>
      <c r="J18" s="169">
        <f>Q8*6+R8*6+S8*4</f>
        <v>260</v>
      </c>
      <c r="K18" s="93"/>
      <c r="L18" s="93"/>
      <c r="M18" s="95"/>
      <c r="N18" s="94">
        <v>24</v>
      </c>
      <c r="O18" s="95">
        <v>30</v>
      </c>
      <c r="P18" s="255">
        <f t="shared" ref="P18:P22" si="17">F18-H18-N18-O18</f>
        <v>46</v>
      </c>
      <c r="Q18" s="94">
        <v>4</v>
      </c>
      <c r="R18" s="95">
        <v>4</v>
      </c>
      <c r="S18" s="94">
        <v>4</v>
      </c>
      <c r="T18" s="95"/>
      <c r="U18" s="94"/>
      <c r="V18" s="95"/>
      <c r="W18" s="94"/>
      <c r="X18" s="95"/>
      <c r="Z18" s="85" t="b">
        <f t="shared" si="14"/>
        <v>1</v>
      </c>
      <c r="AA18" s="85" t="b">
        <f t="shared" si="3"/>
        <v>1</v>
      </c>
      <c r="AB18" s="85" t="b">
        <f>(G18-1)*14=H18</f>
        <v>0</v>
      </c>
      <c r="AC18" s="85" t="b">
        <f t="shared" si="5"/>
        <v>1</v>
      </c>
      <c r="AD18" s="221">
        <f>AD11*6</f>
        <v>108</v>
      </c>
      <c r="AE18" s="221">
        <f>AE11*6</f>
        <v>84</v>
      </c>
      <c r="AF18" s="221">
        <f>AF11*4</f>
        <v>68</v>
      </c>
      <c r="AG18" s="85">
        <f t="shared" si="7"/>
        <v>0</v>
      </c>
      <c r="AH18" s="85">
        <f t="shared" si="7"/>
        <v>0</v>
      </c>
      <c r="AI18" s="85">
        <f t="shared" si="8"/>
        <v>0</v>
      </c>
      <c r="AJ18" s="85">
        <f t="shared" si="8"/>
        <v>0</v>
      </c>
      <c r="AK18" s="85">
        <f t="shared" si="9"/>
        <v>0</v>
      </c>
      <c r="AL18" s="85" t="b">
        <f t="shared" si="10"/>
        <v>1</v>
      </c>
      <c r="AM18" s="85">
        <f>SUM(AD18:AG18)</f>
        <v>260</v>
      </c>
    </row>
    <row r="19" spans="1:39" s="85" customFormat="1" ht="19.899999999999999" customHeight="1" x14ac:dyDescent="0.25">
      <c r="A19" s="88" t="s">
        <v>96</v>
      </c>
      <c r="B19" s="249" t="s">
        <v>293</v>
      </c>
      <c r="C19" s="89">
        <v>1</v>
      </c>
      <c r="D19" s="90"/>
      <c r="E19" s="91"/>
      <c r="F19" s="96">
        <f t="shared" ref="F19:K19" si="18">SUM(F20:F21)</f>
        <v>120</v>
      </c>
      <c r="G19" s="98">
        <f t="shared" si="18"/>
        <v>4</v>
      </c>
      <c r="H19" s="370">
        <f t="shared" si="18"/>
        <v>56</v>
      </c>
      <c r="I19" s="371">
        <f t="shared" si="18"/>
        <v>14</v>
      </c>
      <c r="J19" s="372">
        <f t="shared" si="18"/>
        <v>28</v>
      </c>
      <c r="K19" s="93">
        <f t="shared" si="18"/>
        <v>14</v>
      </c>
      <c r="L19" s="93"/>
      <c r="M19" s="95"/>
      <c r="N19" s="94">
        <f>SUM(N20:N21)</f>
        <v>8</v>
      </c>
      <c r="O19" s="95">
        <f>SUM(O20:O21)</f>
        <v>30</v>
      </c>
      <c r="P19" s="373">
        <f>SUM(P20:P21)</f>
        <v>26</v>
      </c>
      <c r="Q19" s="89">
        <v>4</v>
      </c>
      <c r="R19" s="91"/>
      <c r="S19" s="89"/>
      <c r="T19" s="91"/>
      <c r="U19" s="89"/>
      <c r="V19" s="91"/>
      <c r="W19" s="89"/>
      <c r="X19" s="91"/>
      <c r="Z19" s="85" t="b">
        <f t="shared" si="14"/>
        <v>1</v>
      </c>
      <c r="AA19" s="85" t="b">
        <f t="shared" si="3"/>
        <v>1</v>
      </c>
      <c r="AB19" s="85" t="b">
        <f t="shared" si="4"/>
        <v>1</v>
      </c>
      <c r="AC19" s="85" t="b">
        <f t="shared" si="5"/>
        <v>1</v>
      </c>
      <c r="AD19" s="85">
        <f>(Q19)*14</f>
        <v>56</v>
      </c>
      <c r="AE19" s="85">
        <f>(R19)*14</f>
        <v>0</v>
      </c>
      <c r="AF19" s="85">
        <f>(S19)*14</f>
        <v>0</v>
      </c>
      <c r="AG19" s="85">
        <f>(T19)*14</f>
        <v>0</v>
      </c>
      <c r="AH19" s="85">
        <f t="shared" si="7"/>
        <v>0</v>
      </c>
      <c r="AI19" s="85">
        <f t="shared" si="8"/>
        <v>0</v>
      </c>
      <c r="AJ19" s="85">
        <f t="shared" si="8"/>
        <v>0</v>
      </c>
      <c r="AK19" s="85">
        <f t="shared" si="9"/>
        <v>0</v>
      </c>
      <c r="AL19" s="85" t="b">
        <f t="shared" si="10"/>
        <v>1</v>
      </c>
    </row>
    <row r="20" spans="1:39" s="85" customFormat="1" ht="19.899999999999999" customHeight="1" x14ac:dyDescent="0.25">
      <c r="A20" s="202"/>
      <c r="B20" s="248" t="s">
        <v>156</v>
      </c>
      <c r="C20" s="54" t="s">
        <v>158</v>
      </c>
      <c r="D20" s="90"/>
      <c r="E20" s="91"/>
      <c r="F20" s="71">
        <f t="shared" si="15"/>
        <v>60</v>
      </c>
      <c r="G20" s="72">
        <v>2</v>
      </c>
      <c r="H20" s="58">
        <f t="shared" si="16"/>
        <v>28</v>
      </c>
      <c r="I20" s="70"/>
      <c r="J20" s="70">
        <v>28</v>
      </c>
      <c r="K20" s="57"/>
      <c r="L20" s="57"/>
      <c r="M20" s="72"/>
      <c r="N20" s="71">
        <v>4</v>
      </c>
      <c r="O20" s="72">
        <v>15</v>
      </c>
      <c r="P20" s="254">
        <f t="shared" ref="P20:P21" si="19">F20-H20-N20-O20</f>
        <v>13</v>
      </c>
      <c r="Q20" s="58" t="s">
        <v>158</v>
      </c>
      <c r="R20" s="296"/>
      <c r="S20" s="295"/>
      <c r="T20" s="296"/>
      <c r="U20" s="295"/>
      <c r="V20" s="296"/>
      <c r="W20" s="295"/>
      <c r="X20" s="296"/>
      <c r="Z20" s="85" t="e">
        <f t="shared" si="14"/>
        <v>#VALUE!</v>
      </c>
      <c r="AA20" s="85" t="b">
        <f t="shared" si="3"/>
        <v>1</v>
      </c>
      <c r="AB20" s="85" t="b">
        <f>G20*14=H20</f>
        <v>1</v>
      </c>
      <c r="AC20" s="85" t="b">
        <f t="shared" si="5"/>
        <v>1</v>
      </c>
      <c r="AL20" s="85" t="b">
        <f t="shared" ref="AL20:AL21" si="20">AD20+AE20+AF20+AG20+AH20+AI20+AJ20+AK20=H20</f>
        <v>0</v>
      </c>
    </row>
    <row r="21" spans="1:39" s="85" customFormat="1" ht="19.899999999999999" customHeight="1" x14ac:dyDescent="0.25">
      <c r="A21" s="86"/>
      <c r="B21" s="248" t="s">
        <v>294</v>
      </c>
      <c r="C21" s="54" t="s">
        <v>158</v>
      </c>
      <c r="D21" s="369"/>
      <c r="E21" s="296"/>
      <c r="F21" s="71">
        <f t="shared" si="15"/>
        <v>60</v>
      </c>
      <c r="G21" s="72">
        <v>2</v>
      </c>
      <c r="H21" s="58">
        <f t="shared" si="16"/>
        <v>28</v>
      </c>
      <c r="I21" s="70">
        <v>14</v>
      </c>
      <c r="J21" s="70"/>
      <c r="K21" s="57">
        <v>14</v>
      </c>
      <c r="L21" s="57"/>
      <c r="M21" s="72"/>
      <c r="N21" s="71">
        <v>4</v>
      </c>
      <c r="O21" s="72">
        <v>15</v>
      </c>
      <c r="P21" s="254">
        <f t="shared" si="19"/>
        <v>13</v>
      </c>
      <c r="Q21" s="58" t="s">
        <v>158</v>
      </c>
      <c r="R21" s="296"/>
      <c r="S21" s="295"/>
      <c r="T21" s="296"/>
      <c r="U21" s="295"/>
      <c r="V21" s="296"/>
      <c r="W21" s="295"/>
      <c r="X21" s="296"/>
      <c r="Z21" s="85" t="e">
        <f t="shared" si="14"/>
        <v>#VALUE!</v>
      </c>
      <c r="AA21" s="85" t="b">
        <f t="shared" si="3"/>
        <v>1</v>
      </c>
      <c r="AB21" s="85" t="b">
        <f t="shared" si="4"/>
        <v>1</v>
      </c>
      <c r="AC21" s="85" t="b">
        <f t="shared" si="5"/>
        <v>1</v>
      </c>
      <c r="AL21" s="85" t="b">
        <f t="shared" si="20"/>
        <v>0</v>
      </c>
    </row>
    <row r="22" spans="1:39" s="85" customFormat="1" ht="19.899999999999999" customHeight="1" thickBot="1" x14ac:dyDescent="0.3">
      <c r="A22" s="99" t="s">
        <v>133</v>
      </c>
      <c r="B22" s="250" t="s">
        <v>155</v>
      </c>
      <c r="C22" s="100"/>
      <c r="D22" s="101">
        <v>1.2</v>
      </c>
      <c r="E22" s="102"/>
      <c r="F22" s="96">
        <f t="shared" si="15"/>
        <v>120</v>
      </c>
      <c r="G22" s="104">
        <v>4</v>
      </c>
      <c r="H22" s="233">
        <f t="shared" si="16"/>
        <v>64</v>
      </c>
      <c r="I22" s="105"/>
      <c r="J22" s="176">
        <f>Q8*2+R8*2</f>
        <v>64</v>
      </c>
      <c r="K22" s="105"/>
      <c r="L22" s="105"/>
      <c r="M22" s="107"/>
      <c r="N22" s="106">
        <v>8</v>
      </c>
      <c r="O22" s="107"/>
      <c r="P22" s="255">
        <f t="shared" si="17"/>
        <v>48</v>
      </c>
      <c r="Q22" s="100">
        <v>2</v>
      </c>
      <c r="R22" s="102">
        <v>2</v>
      </c>
      <c r="S22" s="100"/>
      <c r="T22" s="102"/>
      <c r="U22" s="100"/>
      <c r="V22" s="102"/>
      <c r="W22" s="100"/>
      <c r="X22" s="102"/>
      <c r="Z22" s="85" t="b">
        <f t="shared" si="14"/>
        <v>1</v>
      </c>
      <c r="AA22" s="85" t="b">
        <f t="shared" si="3"/>
        <v>1</v>
      </c>
      <c r="AB22" s="85" t="b">
        <f t="shared" si="4"/>
        <v>0</v>
      </c>
      <c r="AC22" s="85" t="b">
        <f t="shared" si="5"/>
        <v>1</v>
      </c>
      <c r="AD22" s="85">
        <f>AD11*2</f>
        <v>36</v>
      </c>
      <c r="AE22" s="85">
        <f>AE11*2</f>
        <v>28</v>
      </c>
      <c r="AF22" s="85">
        <f>(S22)*14</f>
        <v>0</v>
      </c>
      <c r="AG22" s="85">
        <f>(T22)*14</f>
        <v>0</v>
      </c>
      <c r="AH22" s="85">
        <f t="shared" si="7"/>
        <v>0</v>
      </c>
      <c r="AI22" s="85">
        <f t="shared" si="8"/>
        <v>0</v>
      </c>
      <c r="AJ22" s="85">
        <f t="shared" si="8"/>
        <v>0</v>
      </c>
      <c r="AK22" s="85">
        <f t="shared" si="9"/>
        <v>0</v>
      </c>
      <c r="AL22" s="85" t="b">
        <f t="shared" si="10"/>
        <v>1</v>
      </c>
    </row>
    <row r="23" spans="1:39" s="109" customFormat="1" ht="19.899999999999999" customHeight="1" thickBot="1" x14ac:dyDescent="0.3">
      <c r="A23" s="332"/>
      <c r="B23" s="333" t="s">
        <v>17</v>
      </c>
      <c r="C23" s="334">
        <v>3</v>
      </c>
      <c r="D23" s="334">
        <v>5</v>
      </c>
      <c r="E23" s="334">
        <v>0</v>
      </c>
      <c r="F23" s="334">
        <f>F13+F17+F18+F19+F22</f>
        <v>840</v>
      </c>
      <c r="G23" s="334">
        <f t="shared" ref="G23:X23" si="21">G13+G17+G18+G19+G22</f>
        <v>28</v>
      </c>
      <c r="H23" s="334">
        <f t="shared" si="21"/>
        <v>478</v>
      </c>
      <c r="I23" s="334">
        <f t="shared" si="21"/>
        <v>58</v>
      </c>
      <c r="J23" s="334">
        <f t="shared" si="21"/>
        <v>372</v>
      </c>
      <c r="K23" s="334">
        <f t="shared" si="21"/>
        <v>48</v>
      </c>
      <c r="L23" s="334">
        <f t="shared" si="21"/>
        <v>0</v>
      </c>
      <c r="M23" s="334">
        <f t="shared" si="21"/>
        <v>0</v>
      </c>
      <c r="N23" s="334">
        <f t="shared" si="21"/>
        <v>56</v>
      </c>
      <c r="O23" s="334">
        <f t="shared" si="21"/>
        <v>90</v>
      </c>
      <c r="P23" s="334">
        <f t="shared" si="21"/>
        <v>216</v>
      </c>
      <c r="Q23" s="334">
        <f t="shared" si="21"/>
        <v>14</v>
      </c>
      <c r="R23" s="334">
        <f t="shared" si="21"/>
        <v>10</v>
      </c>
      <c r="S23" s="334">
        <f t="shared" si="21"/>
        <v>4</v>
      </c>
      <c r="T23" s="334">
        <f t="shared" si="21"/>
        <v>0</v>
      </c>
      <c r="U23" s="334">
        <f t="shared" si="21"/>
        <v>0</v>
      </c>
      <c r="V23" s="334">
        <f t="shared" si="21"/>
        <v>0</v>
      </c>
      <c r="W23" s="334">
        <f t="shared" si="21"/>
        <v>0</v>
      </c>
      <c r="X23" s="334">
        <f t="shared" si="21"/>
        <v>0</v>
      </c>
      <c r="Z23" s="85" t="b">
        <f t="shared" si="14"/>
        <v>1</v>
      </c>
      <c r="AA23" s="85" t="b">
        <f t="shared" si="3"/>
        <v>1</v>
      </c>
      <c r="AB23" s="85" t="b">
        <f t="shared" si="4"/>
        <v>0</v>
      </c>
      <c r="AC23" s="85" t="b">
        <f t="shared" si="5"/>
        <v>1</v>
      </c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9" s="85" customFormat="1" ht="19.899999999999999" customHeight="1" thickBot="1" x14ac:dyDescent="0.3">
      <c r="A24" s="110" t="s">
        <v>255</v>
      </c>
      <c r="B24" s="111"/>
      <c r="C24" s="111"/>
      <c r="D24" s="112"/>
      <c r="E24" s="112"/>
      <c r="F24" s="113"/>
      <c r="G24" s="114"/>
      <c r="H24" s="112"/>
      <c r="I24" s="115"/>
      <c r="J24" s="115"/>
      <c r="K24" s="112"/>
      <c r="L24" s="112"/>
      <c r="M24" s="112"/>
      <c r="N24" s="112"/>
      <c r="O24" s="112"/>
      <c r="P24" s="112"/>
      <c r="Q24" s="115"/>
      <c r="R24" s="115"/>
      <c r="S24" s="115"/>
      <c r="T24" s="115"/>
      <c r="U24" s="115"/>
      <c r="V24" s="115"/>
      <c r="W24" s="115"/>
      <c r="X24" s="116"/>
      <c r="Z24" s="85" t="b">
        <f t="shared" ref="Z24" si="22">G24=Q24+R24+S24+T24+U24+V24+W24+X24</f>
        <v>1</v>
      </c>
    </row>
    <row r="25" spans="1:39" s="85" customFormat="1" ht="19.899999999999999" customHeight="1" x14ac:dyDescent="0.25">
      <c r="A25" s="79" t="s">
        <v>115</v>
      </c>
      <c r="B25" s="117" t="s">
        <v>128</v>
      </c>
      <c r="C25" s="123">
        <v>1</v>
      </c>
      <c r="D25" s="124"/>
      <c r="E25" s="162"/>
      <c r="F25" s="121">
        <f t="shared" ref="F25:F57" si="23">G25*30</f>
        <v>180</v>
      </c>
      <c r="G25" s="122">
        <v>6</v>
      </c>
      <c r="H25" s="123">
        <f>I25+J25+K25+L25+M25</f>
        <v>70</v>
      </c>
      <c r="I25" s="124">
        <v>30</v>
      </c>
      <c r="J25" s="125">
        <v>10</v>
      </c>
      <c r="K25" s="125">
        <v>30</v>
      </c>
      <c r="L25" s="125"/>
      <c r="M25" s="126"/>
      <c r="N25" s="127">
        <f>G25*2</f>
        <v>12</v>
      </c>
      <c r="O25" s="126">
        <v>30</v>
      </c>
      <c r="P25" s="128">
        <f>F25-H25-N25-O25</f>
        <v>68</v>
      </c>
      <c r="Q25" s="118">
        <v>6</v>
      </c>
      <c r="R25" s="129"/>
      <c r="S25" s="130"/>
      <c r="T25" s="131"/>
      <c r="U25" s="84"/>
      <c r="V25" s="83"/>
      <c r="W25" s="84"/>
      <c r="X25" s="83"/>
      <c r="Z25" s="85" t="b">
        <f t="shared" ref="Z25" si="24">G25=Q25+R25+S25+T25+U25+V25+W25+X25</f>
        <v>1</v>
      </c>
      <c r="AA25" s="85" t="b">
        <f t="shared" ref="AA25" si="25">G25*2=N25</f>
        <v>1</v>
      </c>
      <c r="AB25" s="85" t="b">
        <f t="shared" ref="AB25:AB36" si="26">(G25-1)*14=H25</f>
        <v>1</v>
      </c>
      <c r="AC25" s="85" t="b">
        <f t="shared" ref="AC25" si="27">F25-H25-N25-O25=P25</f>
        <v>1</v>
      </c>
      <c r="AD25" s="85">
        <v>70</v>
      </c>
      <c r="AE25" s="85">
        <f t="shared" ref="AE25:AK26" si="28">(R25)*14</f>
        <v>0</v>
      </c>
      <c r="AF25" s="85">
        <f t="shared" si="28"/>
        <v>0</v>
      </c>
      <c r="AG25" s="85">
        <f t="shared" si="28"/>
        <v>0</v>
      </c>
      <c r="AH25" s="85">
        <f t="shared" si="28"/>
        <v>0</v>
      </c>
      <c r="AI25" s="85">
        <f t="shared" si="28"/>
        <v>0</v>
      </c>
      <c r="AJ25" s="85">
        <f t="shared" si="28"/>
        <v>0</v>
      </c>
      <c r="AK25" s="85">
        <f t="shared" si="28"/>
        <v>0</v>
      </c>
      <c r="AL25" s="85" t="b">
        <f t="shared" si="10"/>
        <v>1</v>
      </c>
    </row>
    <row r="26" spans="1:39" s="144" customFormat="1" ht="19.899999999999999" customHeight="1" x14ac:dyDescent="0.25">
      <c r="A26" s="88" t="s">
        <v>116</v>
      </c>
      <c r="B26" s="132" t="s">
        <v>103</v>
      </c>
      <c r="C26" s="133">
        <v>1</v>
      </c>
      <c r="D26" s="134"/>
      <c r="E26" s="135"/>
      <c r="F26" s="96">
        <f t="shared" si="23"/>
        <v>120</v>
      </c>
      <c r="G26" s="98">
        <v>4</v>
      </c>
      <c r="H26" s="133">
        <f t="shared" ref="H26:H54" si="29">I26+J26+K26+L26+M26</f>
        <v>42</v>
      </c>
      <c r="I26" s="134">
        <v>20</v>
      </c>
      <c r="J26" s="136">
        <v>8</v>
      </c>
      <c r="K26" s="136">
        <v>14</v>
      </c>
      <c r="L26" s="136"/>
      <c r="M26" s="137"/>
      <c r="N26" s="138">
        <f t="shared" ref="N26:N55" si="30">G26*2</f>
        <v>8</v>
      </c>
      <c r="O26" s="137">
        <v>30</v>
      </c>
      <c r="P26" s="139">
        <f t="shared" ref="P26:P60" si="31">F26-H26-N26-O26</f>
        <v>40</v>
      </c>
      <c r="Q26" s="87">
        <v>4</v>
      </c>
      <c r="R26" s="95"/>
      <c r="S26" s="140"/>
      <c r="T26" s="141"/>
      <c r="U26" s="237"/>
      <c r="V26" s="143"/>
      <c r="W26" s="142"/>
      <c r="X26" s="143"/>
      <c r="Z26" s="85" t="b">
        <f t="shared" ref="Z26:Z44" si="32">G26=Q26+R26+S26+T26+U26+V26+W26+X26</f>
        <v>1</v>
      </c>
      <c r="AA26" s="85" t="b">
        <f t="shared" ref="AA26:AA44" si="33">G26*2=N26</f>
        <v>1</v>
      </c>
      <c r="AB26" s="85" t="b">
        <f t="shared" si="26"/>
        <v>1</v>
      </c>
      <c r="AC26" s="85" t="b">
        <f t="shared" ref="AC26:AC44" si="34">F26-H26-N26-O26=P26</f>
        <v>1</v>
      </c>
      <c r="AD26" s="85">
        <v>42</v>
      </c>
      <c r="AE26" s="85">
        <f>(R26)*14</f>
        <v>0</v>
      </c>
      <c r="AF26" s="85">
        <f>(S26)*14</f>
        <v>0</v>
      </c>
      <c r="AG26" s="85">
        <f t="shared" si="28"/>
        <v>0</v>
      </c>
      <c r="AH26" s="85">
        <f t="shared" si="28"/>
        <v>0</v>
      </c>
      <c r="AI26" s="85">
        <f t="shared" si="28"/>
        <v>0</v>
      </c>
      <c r="AJ26" s="85">
        <f t="shared" si="28"/>
        <v>0</v>
      </c>
      <c r="AK26" s="85">
        <f>(X26)*14</f>
        <v>0</v>
      </c>
      <c r="AL26" s="85" t="b">
        <f t="shared" si="10"/>
        <v>1</v>
      </c>
    </row>
    <row r="27" spans="1:39" s="85" customFormat="1" ht="19.899999999999999" customHeight="1" x14ac:dyDescent="0.25">
      <c r="A27" s="88" t="s">
        <v>117</v>
      </c>
      <c r="B27" s="132" t="s">
        <v>104</v>
      </c>
      <c r="C27" s="133">
        <v>1</v>
      </c>
      <c r="D27" s="134"/>
      <c r="E27" s="307"/>
      <c r="F27" s="96">
        <f t="shared" si="23"/>
        <v>180</v>
      </c>
      <c r="G27" s="98">
        <v>6</v>
      </c>
      <c r="H27" s="133">
        <f t="shared" si="29"/>
        <v>70</v>
      </c>
      <c r="I27" s="134">
        <v>30</v>
      </c>
      <c r="J27" s="136">
        <v>8</v>
      </c>
      <c r="K27" s="136">
        <v>32</v>
      </c>
      <c r="L27" s="136"/>
      <c r="M27" s="137"/>
      <c r="N27" s="138">
        <f t="shared" si="30"/>
        <v>12</v>
      </c>
      <c r="O27" s="137">
        <v>30</v>
      </c>
      <c r="P27" s="139">
        <f t="shared" si="31"/>
        <v>68</v>
      </c>
      <c r="Q27" s="94">
        <v>6</v>
      </c>
      <c r="R27" s="95"/>
      <c r="S27" s="94"/>
      <c r="T27" s="95"/>
      <c r="U27" s="94"/>
      <c r="V27" s="95"/>
      <c r="W27" s="94"/>
      <c r="X27" s="95"/>
      <c r="Z27" s="85" t="b">
        <f t="shared" si="32"/>
        <v>1</v>
      </c>
      <c r="AA27" s="85" t="b">
        <f t="shared" si="33"/>
        <v>1</v>
      </c>
      <c r="AB27" s="85" t="b">
        <f>(G27-1)*14=H27</f>
        <v>1</v>
      </c>
      <c r="AC27" s="85" t="b">
        <f t="shared" si="34"/>
        <v>1</v>
      </c>
      <c r="AD27" s="85">
        <f>(Q27-1)*14</f>
        <v>70</v>
      </c>
      <c r="AE27" s="85">
        <f>(R27)*14</f>
        <v>0</v>
      </c>
      <c r="AF27" s="85">
        <f>(S27)*14</f>
        <v>0</v>
      </c>
      <c r="AG27" s="85">
        <f t="shared" ref="AG27:AJ28" si="35">(T27)*14</f>
        <v>0</v>
      </c>
      <c r="AH27" s="85">
        <f t="shared" si="35"/>
        <v>0</v>
      </c>
      <c r="AI27" s="85">
        <f t="shared" si="35"/>
        <v>0</v>
      </c>
      <c r="AJ27" s="85">
        <f t="shared" si="35"/>
        <v>0</v>
      </c>
      <c r="AK27" s="85">
        <f>(X27)*14</f>
        <v>0</v>
      </c>
      <c r="AL27" s="85" t="b">
        <f t="shared" si="10"/>
        <v>1</v>
      </c>
    </row>
    <row r="28" spans="1:39" s="85" customFormat="1" ht="19.899999999999999" customHeight="1" x14ac:dyDescent="0.25">
      <c r="A28" s="88" t="s">
        <v>118</v>
      </c>
      <c r="B28" s="132" t="s">
        <v>129</v>
      </c>
      <c r="C28" s="133">
        <v>2</v>
      </c>
      <c r="D28" s="134"/>
      <c r="E28" s="135"/>
      <c r="F28" s="96">
        <f t="shared" si="23"/>
        <v>120</v>
      </c>
      <c r="G28" s="98">
        <v>4</v>
      </c>
      <c r="H28" s="133">
        <f t="shared" si="29"/>
        <v>42</v>
      </c>
      <c r="I28" s="134">
        <v>20</v>
      </c>
      <c r="J28" s="136">
        <v>8</v>
      </c>
      <c r="K28" s="136">
        <v>14</v>
      </c>
      <c r="L28" s="136"/>
      <c r="M28" s="137"/>
      <c r="N28" s="138">
        <f t="shared" si="30"/>
        <v>8</v>
      </c>
      <c r="O28" s="137">
        <v>30</v>
      </c>
      <c r="P28" s="139">
        <f t="shared" si="31"/>
        <v>40</v>
      </c>
      <c r="Q28" s="94"/>
      <c r="R28" s="95">
        <v>4</v>
      </c>
      <c r="S28" s="94"/>
      <c r="T28" s="95"/>
      <c r="U28" s="94"/>
      <c r="V28" s="95"/>
      <c r="W28" s="94"/>
      <c r="X28" s="95"/>
      <c r="Z28" s="85" t="b">
        <f t="shared" si="32"/>
        <v>1</v>
      </c>
      <c r="AA28" s="85" t="b">
        <f t="shared" si="33"/>
        <v>1</v>
      </c>
      <c r="AB28" s="85" t="b">
        <f t="shared" si="26"/>
        <v>1</v>
      </c>
      <c r="AC28" s="85" t="b">
        <f t="shared" si="34"/>
        <v>1</v>
      </c>
      <c r="AD28" s="85">
        <f>(Q28)*14</f>
        <v>0</v>
      </c>
      <c r="AE28" s="85">
        <f>(R28-1)*14</f>
        <v>42</v>
      </c>
      <c r="AF28" s="85">
        <f>(S28)*14</f>
        <v>0</v>
      </c>
      <c r="AG28" s="85">
        <f t="shared" si="35"/>
        <v>0</v>
      </c>
      <c r="AH28" s="85">
        <f t="shared" si="35"/>
        <v>0</v>
      </c>
      <c r="AI28" s="85">
        <f t="shared" si="35"/>
        <v>0</v>
      </c>
      <c r="AJ28" s="85">
        <f t="shared" si="35"/>
        <v>0</v>
      </c>
      <c r="AK28" s="85">
        <f>(X28)*14</f>
        <v>0</v>
      </c>
      <c r="AL28" s="85" t="b">
        <f t="shared" si="10"/>
        <v>1</v>
      </c>
    </row>
    <row r="29" spans="1:39" s="85" customFormat="1" ht="19.899999999999999" customHeight="1" x14ac:dyDescent="0.25">
      <c r="A29" s="88" t="s">
        <v>119</v>
      </c>
      <c r="B29" s="132" t="s">
        <v>162</v>
      </c>
      <c r="C29" s="88">
        <v>2</v>
      </c>
      <c r="D29" s="308"/>
      <c r="E29" s="307"/>
      <c r="F29" s="96">
        <f t="shared" si="23"/>
        <v>180</v>
      </c>
      <c r="G29" s="82">
        <v>6</v>
      </c>
      <c r="H29" s="133">
        <f t="shared" si="29"/>
        <v>70</v>
      </c>
      <c r="I29" s="134">
        <v>24</v>
      </c>
      <c r="J29" s="136">
        <v>10</v>
      </c>
      <c r="K29" s="136">
        <v>36</v>
      </c>
      <c r="L29" s="136"/>
      <c r="M29" s="137"/>
      <c r="N29" s="138">
        <f t="shared" si="30"/>
        <v>12</v>
      </c>
      <c r="O29" s="137">
        <v>30</v>
      </c>
      <c r="P29" s="139">
        <f t="shared" si="31"/>
        <v>68</v>
      </c>
      <c r="Q29" s="145"/>
      <c r="R29" s="146">
        <v>6</v>
      </c>
      <c r="S29" s="94"/>
      <c r="T29" s="95"/>
      <c r="U29" s="94"/>
      <c r="V29" s="95"/>
      <c r="W29" s="94"/>
      <c r="X29" s="95"/>
      <c r="Z29" s="85" t="b">
        <f t="shared" si="32"/>
        <v>1</v>
      </c>
      <c r="AA29" s="85" t="b">
        <f t="shared" si="33"/>
        <v>1</v>
      </c>
      <c r="AB29" s="85" t="b">
        <f t="shared" si="26"/>
        <v>1</v>
      </c>
      <c r="AC29" s="85" t="b">
        <f t="shared" si="34"/>
        <v>1</v>
      </c>
      <c r="AD29" s="85">
        <f t="shared" ref="AD29:AE57" si="36">(Q29)*14</f>
        <v>0</v>
      </c>
      <c r="AE29" s="85">
        <f>(R29-1)*14</f>
        <v>70</v>
      </c>
      <c r="AF29" s="85">
        <f t="shared" ref="AF29:AF57" si="37">(S29)*14</f>
        <v>0</v>
      </c>
      <c r="AG29" s="85">
        <f t="shared" ref="AG29:AG44" si="38">(T29)*14</f>
        <v>0</v>
      </c>
      <c r="AH29" s="85">
        <f t="shared" ref="AH29:AH54" si="39">(U29)*14</f>
        <v>0</v>
      </c>
      <c r="AI29" s="85">
        <f t="shared" ref="AI29:AI57" si="40">(V29)*14</f>
        <v>0</v>
      </c>
      <c r="AJ29" s="85">
        <f t="shared" ref="AJ29:AJ57" si="41">(W29)*14</f>
        <v>0</v>
      </c>
      <c r="AK29" s="85">
        <f t="shared" ref="AK29:AK57" si="42">(X29)*14</f>
        <v>0</v>
      </c>
      <c r="AL29" s="85" t="b">
        <f t="shared" si="10"/>
        <v>1</v>
      </c>
    </row>
    <row r="30" spans="1:39" s="85" customFormat="1" ht="19.899999999999999" customHeight="1" x14ac:dyDescent="0.25">
      <c r="A30" s="88" t="s">
        <v>120</v>
      </c>
      <c r="B30" s="132" t="s">
        <v>163</v>
      </c>
      <c r="C30" s="138">
        <v>3</v>
      </c>
      <c r="D30" s="136"/>
      <c r="E30" s="137"/>
      <c r="F30" s="96">
        <f t="shared" si="23"/>
        <v>120</v>
      </c>
      <c r="G30" s="98">
        <v>4</v>
      </c>
      <c r="H30" s="133">
        <f t="shared" si="29"/>
        <v>42</v>
      </c>
      <c r="I30" s="134">
        <v>20</v>
      </c>
      <c r="J30" s="136">
        <v>8</v>
      </c>
      <c r="K30" s="136">
        <v>14</v>
      </c>
      <c r="L30" s="136"/>
      <c r="M30" s="137"/>
      <c r="N30" s="138">
        <f t="shared" si="30"/>
        <v>8</v>
      </c>
      <c r="O30" s="137">
        <v>30</v>
      </c>
      <c r="P30" s="139">
        <f t="shared" si="31"/>
        <v>40</v>
      </c>
      <c r="Q30" s="89"/>
      <c r="R30" s="235"/>
      <c r="S30" s="94">
        <v>4</v>
      </c>
      <c r="T30" s="95"/>
      <c r="U30" s="94"/>
      <c r="V30" s="95"/>
      <c r="W30" s="94"/>
      <c r="X30" s="95"/>
      <c r="Z30" s="85" t="b">
        <f t="shared" si="32"/>
        <v>1</v>
      </c>
      <c r="AA30" s="85" t="b">
        <f t="shared" si="33"/>
        <v>1</v>
      </c>
      <c r="AB30" s="85" t="b">
        <f t="shared" si="26"/>
        <v>1</v>
      </c>
      <c r="AC30" s="85" t="b">
        <f t="shared" si="34"/>
        <v>1</v>
      </c>
      <c r="AD30" s="85">
        <f t="shared" si="36"/>
        <v>0</v>
      </c>
      <c r="AE30" s="85">
        <f t="shared" ref="AE30:AE57" si="43">(R30)*14</f>
        <v>0</v>
      </c>
      <c r="AF30" s="85">
        <f>(S30-1)*14</f>
        <v>42</v>
      </c>
      <c r="AG30" s="85">
        <f t="shared" si="38"/>
        <v>0</v>
      </c>
      <c r="AH30" s="85">
        <f t="shared" si="39"/>
        <v>0</v>
      </c>
      <c r="AI30" s="85">
        <f t="shared" si="40"/>
        <v>0</v>
      </c>
      <c r="AJ30" s="85">
        <f t="shared" si="41"/>
        <v>0</v>
      </c>
      <c r="AK30" s="85">
        <f t="shared" si="42"/>
        <v>0</v>
      </c>
      <c r="AL30" s="85" t="b">
        <f t="shared" si="10"/>
        <v>1</v>
      </c>
    </row>
    <row r="31" spans="1:39" s="85" customFormat="1" ht="19.899999999999999" customHeight="1" x14ac:dyDescent="0.25">
      <c r="A31" s="88" t="s">
        <v>121</v>
      </c>
      <c r="B31" s="132" t="s">
        <v>164</v>
      </c>
      <c r="C31" s="133">
        <v>3</v>
      </c>
      <c r="D31" s="134"/>
      <c r="E31" s="135"/>
      <c r="F31" s="96">
        <f t="shared" si="23"/>
        <v>120</v>
      </c>
      <c r="G31" s="98">
        <v>4</v>
      </c>
      <c r="H31" s="133">
        <f t="shared" si="29"/>
        <v>42</v>
      </c>
      <c r="I31" s="134">
        <v>20</v>
      </c>
      <c r="J31" s="136">
        <v>8</v>
      </c>
      <c r="K31" s="136">
        <v>14</v>
      </c>
      <c r="L31" s="136"/>
      <c r="M31" s="137"/>
      <c r="N31" s="138">
        <f t="shared" si="30"/>
        <v>8</v>
      </c>
      <c r="O31" s="137">
        <v>30</v>
      </c>
      <c r="P31" s="139">
        <f t="shared" si="31"/>
        <v>40</v>
      </c>
      <c r="Q31" s="94"/>
      <c r="R31" s="235"/>
      <c r="S31" s="94">
        <v>4</v>
      </c>
      <c r="T31" s="95"/>
      <c r="U31" s="94"/>
      <c r="V31" s="95"/>
      <c r="W31" s="94"/>
      <c r="X31" s="95"/>
      <c r="Z31" s="85" t="b">
        <f t="shared" si="32"/>
        <v>1</v>
      </c>
      <c r="AA31" s="85" t="b">
        <f t="shared" si="33"/>
        <v>1</v>
      </c>
      <c r="AB31" s="85" t="b">
        <f t="shared" si="26"/>
        <v>1</v>
      </c>
      <c r="AC31" s="85" t="b">
        <f t="shared" si="34"/>
        <v>1</v>
      </c>
      <c r="AD31" s="85">
        <f t="shared" si="36"/>
        <v>0</v>
      </c>
      <c r="AE31" s="85">
        <f t="shared" si="43"/>
        <v>0</v>
      </c>
      <c r="AF31" s="85">
        <f>(S31-1)*14</f>
        <v>42</v>
      </c>
      <c r="AG31" s="85">
        <f t="shared" si="38"/>
        <v>0</v>
      </c>
      <c r="AH31" s="85">
        <f t="shared" si="39"/>
        <v>0</v>
      </c>
      <c r="AI31" s="85">
        <f t="shared" si="40"/>
        <v>0</v>
      </c>
      <c r="AJ31" s="85">
        <f t="shared" si="41"/>
        <v>0</v>
      </c>
      <c r="AK31" s="85">
        <f t="shared" si="42"/>
        <v>0</v>
      </c>
      <c r="AL31" s="85" t="b">
        <f t="shared" si="10"/>
        <v>1</v>
      </c>
    </row>
    <row r="32" spans="1:39" s="85" customFormat="1" ht="19.899999999999999" customHeight="1" x14ac:dyDescent="0.25">
      <c r="A32" s="88" t="s">
        <v>122</v>
      </c>
      <c r="B32" s="132" t="s">
        <v>165</v>
      </c>
      <c r="C32" s="133">
        <v>3</v>
      </c>
      <c r="D32" s="134"/>
      <c r="E32" s="135"/>
      <c r="F32" s="96">
        <f>G32*30</f>
        <v>120</v>
      </c>
      <c r="G32" s="98">
        <v>4</v>
      </c>
      <c r="H32" s="133">
        <f>I32+J32+K32+L32+M32</f>
        <v>42</v>
      </c>
      <c r="I32" s="134">
        <v>20</v>
      </c>
      <c r="J32" s="136">
        <v>8</v>
      </c>
      <c r="K32" s="136">
        <v>14</v>
      </c>
      <c r="L32" s="136"/>
      <c r="M32" s="137"/>
      <c r="N32" s="138">
        <f>G32*2</f>
        <v>8</v>
      </c>
      <c r="O32" s="137">
        <v>30</v>
      </c>
      <c r="P32" s="139">
        <f>F32-H32-N32-O32</f>
        <v>40</v>
      </c>
      <c r="Q32" s="94"/>
      <c r="R32" s="235"/>
      <c r="S32" s="94">
        <v>4</v>
      </c>
      <c r="T32" s="235"/>
      <c r="U32" s="145"/>
      <c r="V32" s="95"/>
      <c r="W32" s="94"/>
      <c r="X32" s="95"/>
      <c r="Z32" s="85" t="b">
        <f>G32=Q32+R32+S32+T32+U32+V32+W32+X32</f>
        <v>1</v>
      </c>
      <c r="AA32" s="85" t="b">
        <f>G32*2=N32</f>
        <v>1</v>
      </c>
      <c r="AB32" s="85" t="b">
        <f>(G32-1)*14=H32</f>
        <v>1</v>
      </c>
      <c r="AC32" s="85" t="b">
        <f>F32-H32-N32-O32=P32</f>
        <v>1</v>
      </c>
      <c r="AD32" s="85">
        <f>(Q32)*14</f>
        <v>0</v>
      </c>
      <c r="AE32" s="85">
        <f>(R32)*14</f>
        <v>0</v>
      </c>
      <c r="AF32" s="85">
        <f>(S32-1)*14</f>
        <v>42</v>
      </c>
      <c r="AG32" s="85">
        <f>(T32)*14</f>
        <v>0</v>
      </c>
      <c r="AH32" s="85">
        <f>(U32)*14</f>
        <v>0</v>
      </c>
      <c r="AI32" s="85">
        <f>(V32)*14</f>
        <v>0</v>
      </c>
      <c r="AJ32" s="85">
        <f>(W32)*14</f>
        <v>0</v>
      </c>
      <c r="AK32" s="85">
        <f>(X32)*14</f>
        <v>0</v>
      </c>
      <c r="AL32" s="85" t="b">
        <f>AD32+AE32+AF32+AG32+AH32+AI32+AJ32+AK32=H32</f>
        <v>1</v>
      </c>
    </row>
    <row r="33" spans="1:38" s="85" customFormat="1" ht="19.899999999999999" customHeight="1" x14ac:dyDescent="0.25">
      <c r="A33" s="88" t="s">
        <v>123</v>
      </c>
      <c r="B33" s="132" t="s">
        <v>130</v>
      </c>
      <c r="C33" s="88">
        <v>4</v>
      </c>
      <c r="D33" s="308"/>
      <c r="E33" s="307"/>
      <c r="F33" s="96">
        <f t="shared" si="23"/>
        <v>120</v>
      </c>
      <c r="G33" s="98">
        <v>4</v>
      </c>
      <c r="H33" s="133">
        <f t="shared" si="29"/>
        <v>42</v>
      </c>
      <c r="I33" s="134">
        <v>20</v>
      </c>
      <c r="J33" s="136">
        <v>8</v>
      </c>
      <c r="K33" s="136">
        <v>14</v>
      </c>
      <c r="L33" s="136"/>
      <c r="M33" s="137"/>
      <c r="N33" s="138">
        <f t="shared" si="30"/>
        <v>8</v>
      </c>
      <c r="O33" s="137">
        <v>30</v>
      </c>
      <c r="P33" s="139">
        <f t="shared" si="31"/>
        <v>40</v>
      </c>
      <c r="Q33" s="145"/>
      <c r="R33" s="235"/>
      <c r="S33" s="145"/>
      <c r="T33" s="146">
        <v>4</v>
      </c>
      <c r="U33" s="145"/>
      <c r="V33" s="95"/>
      <c r="W33" s="94"/>
      <c r="X33" s="95"/>
      <c r="Z33" s="85" t="b">
        <f t="shared" si="32"/>
        <v>1</v>
      </c>
      <c r="AA33" s="85" t="b">
        <f t="shared" si="33"/>
        <v>1</v>
      </c>
      <c r="AB33" s="85" t="b">
        <f t="shared" si="26"/>
        <v>1</v>
      </c>
      <c r="AC33" s="85" t="b">
        <f t="shared" si="34"/>
        <v>1</v>
      </c>
      <c r="AD33" s="85">
        <f t="shared" si="36"/>
        <v>0</v>
      </c>
      <c r="AE33" s="85">
        <f t="shared" si="43"/>
        <v>0</v>
      </c>
      <c r="AF33" s="85">
        <f t="shared" si="37"/>
        <v>0</v>
      </c>
      <c r="AG33" s="85">
        <f>(T33-1)*14</f>
        <v>42</v>
      </c>
      <c r="AH33" s="85">
        <f t="shared" si="39"/>
        <v>0</v>
      </c>
      <c r="AI33" s="85">
        <f t="shared" si="40"/>
        <v>0</v>
      </c>
      <c r="AJ33" s="85">
        <f t="shared" si="41"/>
        <v>0</v>
      </c>
      <c r="AK33" s="85">
        <f t="shared" si="42"/>
        <v>0</v>
      </c>
      <c r="AL33" s="85" t="b">
        <f t="shared" si="10"/>
        <v>1</v>
      </c>
    </row>
    <row r="34" spans="1:38" s="144" customFormat="1" ht="19.899999999999999" customHeight="1" x14ac:dyDescent="0.25">
      <c r="A34" s="88" t="s">
        <v>124</v>
      </c>
      <c r="B34" s="132" t="s">
        <v>166</v>
      </c>
      <c r="C34" s="133">
        <v>4</v>
      </c>
      <c r="D34" s="134"/>
      <c r="E34" s="135"/>
      <c r="F34" s="96">
        <f t="shared" si="23"/>
        <v>120</v>
      </c>
      <c r="G34" s="98">
        <v>4</v>
      </c>
      <c r="H34" s="133">
        <f t="shared" si="29"/>
        <v>42</v>
      </c>
      <c r="I34" s="134">
        <v>20</v>
      </c>
      <c r="J34" s="136">
        <v>8</v>
      </c>
      <c r="K34" s="136">
        <v>14</v>
      </c>
      <c r="L34" s="136"/>
      <c r="M34" s="137"/>
      <c r="N34" s="138">
        <f t="shared" si="30"/>
        <v>8</v>
      </c>
      <c r="O34" s="137">
        <v>30</v>
      </c>
      <c r="P34" s="139">
        <f t="shared" si="31"/>
        <v>40</v>
      </c>
      <c r="Q34" s="94"/>
      <c r="R34" s="236"/>
      <c r="S34" s="94"/>
      <c r="T34" s="95">
        <v>4</v>
      </c>
      <c r="U34" s="94"/>
      <c r="V34" s="148"/>
      <c r="W34" s="147"/>
      <c r="X34" s="148"/>
      <c r="Z34" s="85" t="b">
        <f t="shared" si="32"/>
        <v>1</v>
      </c>
      <c r="AA34" s="85" t="b">
        <f t="shared" si="33"/>
        <v>1</v>
      </c>
      <c r="AB34" s="85" t="b">
        <f t="shared" si="26"/>
        <v>1</v>
      </c>
      <c r="AC34" s="85" t="b">
        <f t="shared" si="34"/>
        <v>1</v>
      </c>
      <c r="AD34" s="85">
        <f t="shared" si="36"/>
        <v>0</v>
      </c>
      <c r="AE34" s="85">
        <f t="shared" si="43"/>
        <v>0</v>
      </c>
      <c r="AF34" s="85">
        <f t="shared" si="37"/>
        <v>0</v>
      </c>
      <c r="AG34" s="85">
        <f>(T34-1)*14</f>
        <v>42</v>
      </c>
      <c r="AH34" s="85">
        <f t="shared" si="39"/>
        <v>0</v>
      </c>
      <c r="AI34" s="85">
        <f t="shared" si="40"/>
        <v>0</v>
      </c>
      <c r="AJ34" s="85">
        <f t="shared" si="41"/>
        <v>0</v>
      </c>
      <c r="AK34" s="85">
        <f t="shared" si="42"/>
        <v>0</v>
      </c>
      <c r="AL34" s="85" t="b">
        <f t="shared" si="10"/>
        <v>1</v>
      </c>
    </row>
    <row r="35" spans="1:38" s="85" customFormat="1" ht="19.899999999999999" customHeight="1" x14ac:dyDescent="0.25">
      <c r="A35" s="88" t="s">
        <v>125</v>
      </c>
      <c r="B35" s="132" t="s">
        <v>131</v>
      </c>
      <c r="C35" s="133">
        <v>5</v>
      </c>
      <c r="D35" s="134"/>
      <c r="E35" s="135"/>
      <c r="F35" s="96">
        <f t="shared" si="23"/>
        <v>120</v>
      </c>
      <c r="G35" s="98">
        <v>4</v>
      </c>
      <c r="H35" s="133">
        <f t="shared" si="29"/>
        <v>42</v>
      </c>
      <c r="I35" s="134">
        <v>20</v>
      </c>
      <c r="J35" s="136">
        <v>8</v>
      </c>
      <c r="K35" s="136">
        <v>14</v>
      </c>
      <c r="L35" s="136"/>
      <c r="M35" s="137"/>
      <c r="N35" s="138">
        <f t="shared" si="30"/>
        <v>8</v>
      </c>
      <c r="O35" s="137">
        <v>30</v>
      </c>
      <c r="P35" s="139">
        <f t="shared" si="31"/>
        <v>40</v>
      </c>
      <c r="Q35" s="94"/>
      <c r="R35" s="235"/>
      <c r="S35" s="94"/>
      <c r="T35" s="95"/>
      <c r="U35" s="94">
        <v>4</v>
      </c>
      <c r="V35" s="95"/>
      <c r="W35" s="94"/>
      <c r="X35" s="95"/>
      <c r="Z35" s="85" t="b">
        <f t="shared" si="32"/>
        <v>1</v>
      </c>
      <c r="AA35" s="85" t="b">
        <f t="shared" si="33"/>
        <v>1</v>
      </c>
      <c r="AB35" s="85" t="b">
        <f t="shared" si="26"/>
        <v>1</v>
      </c>
      <c r="AC35" s="85" t="b">
        <f t="shared" si="34"/>
        <v>1</v>
      </c>
      <c r="AD35" s="85">
        <f t="shared" si="36"/>
        <v>0</v>
      </c>
      <c r="AE35" s="85">
        <f t="shared" si="43"/>
        <v>0</v>
      </c>
      <c r="AF35" s="85">
        <f t="shared" si="37"/>
        <v>0</v>
      </c>
      <c r="AG35" s="85">
        <f t="shared" si="38"/>
        <v>0</v>
      </c>
      <c r="AH35" s="85">
        <f>(U35-1)*14</f>
        <v>42</v>
      </c>
      <c r="AI35" s="85">
        <f t="shared" si="40"/>
        <v>0</v>
      </c>
      <c r="AJ35" s="85">
        <f t="shared" si="41"/>
        <v>0</v>
      </c>
      <c r="AK35" s="85">
        <f t="shared" si="42"/>
        <v>0</v>
      </c>
      <c r="AL35" s="85" t="b">
        <f t="shared" si="10"/>
        <v>1</v>
      </c>
    </row>
    <row r="36" spans="1:38" s="85" customFormat="1" ht="19.899999999999999" customHeight="1" x14ac:dyDescent="0.25">
      <c r="A36" s="88" t="s">
        <v>126</v>
      </c>
      <c r="B36" s="132" t="s">
        <v>167</v>
      </c>
      <c r="C36" s="133">
        <v>5</v>
      </c>
      <c r="D36" s="134"/>
      <c r="E36" s="135"/>
      <c r="F36" s="96">
        <f t="shared" si="23"/>
        <v>120</v>
      </c>
      <c r="G36" s="98">
        <v>4</v>
      </c>
      <c r="H36" s="133">
        <f t="shared" si="29"/>
        <v>42</v>
      </c>
      <c r="I36" s="134">
        <v>20</v>
      </c>
      <c r="J36" s="136">
        <v>8</v>
      </c>
      <c r="K36" s="136">
        <v>14</v>
      </c>
      <c r="L36" s="136"/>
      <c r="M36" s="137"/>
      <c r="N36" s="138">
        <f t="shared" si="30"/>
        <v>8</v>
      </c>
      <c r="O36" s="137">
        <v>30</v>
      </c>
      <c r="P36" s="139">
        <f t="shared" si="31"/>
        <v>40</v>
      </c>
      <c r="Q36" s="94"/>
      <c r="R36" s="235"/>
      <c r="S36" s="94"/>
      <c r="T36" s="95"/>
      <c r="U36" s="94">
        <v>4</v>
      </c>
      <c r="V36" s="95"/>
      <c r="W36" s="94"/>
      <c r="X36" s="95"/>
      <c r="Z36" s="85" t="b">
        <f t="shared" si="32"/>
        <v>1</v>
      </c>
      <c r="AA36" s="85" t="b">
        <f t="shared" si="33"/>
        <v>1</v>
      </c>
      <c r="AB36" s="85" t="b">
        <f t="shared" si="26"/>
        <v>1</v>
      </c>
      <c r="AC36" s="85" t="b">
        <f t="shared" si="34"/>
        <v>1</v>
      </c>
      <c r="AD36" s="85">
        <f t="shared" si="36"/>
        <v>0</v>
      </c>
      <c r="AE36" s="85">
        <f t="shared" si="43"/>
        <v>0</v>
      </c>
      <c r="AF36" s="85">
        <f t="shared" si="37"/>
        <v>0</v>
      </c>
      <c r="AG36" s="85">
        <f t="shared" si="38"/>
        <v>0</v>
      </c>
      <c r="AH36" s="85">
        <f>(U36-1)*14</f>
        <v>42</v>
      </c>
      <c r="AI36" s="85">
        <f t="shared" si="40"/>
        <v>0</v>
      </c>
      <c r="AJ36" s="85">
        <f t="shared" si="41"/>
        <v>0</v>
      </c>
      <c r="AK36" s="85">
        <f t="shared" si="42"/>
        <v>0</v>
      </c>
      <c r="AL36" s="85" t="b">
        <f t="shared" si="10"/>
        <v>1</v>
      </c>
    </row>
    <row r="37" spans="1:38" s="85" customFormat="1" ht="19.899999999999999" customHeight="1" x14ac:dyDescent="0.25">
      <c r="A37" s="375" t="s">
        <v>134</v>
      </c>
      <c r="B37" s="132" t="s">
        <v>168</v>
      </c>
      <c r="C37" s="133">
        <v>5</v>
      </c>
      <c r="D37" s="134"/>
      <c r="E37" s="135"/>
      <c r="F37" s="96">
        <f>G37*30</f>
        <v>120</v>
      </c>
      <c r="G37" s="98">
        <v>4</v>
      </c>
      <c r="H37" s="133">
        <f>I37+J37+K37+L37+M37</f>
        <v>42</v>
      </c>
      <c r="I37" s="134">
        <v>20</v>
      </c>
      <c r="J37" s="136">
        <v>8</v>
      </c>
      <c r="K37" s="136">
        <v>14</v>
      </c>
      <c r="L37" s="136"/>
      <c r="M37" s="137"/>
      <c r="N37" s="138">
        <f>G37*2</f>
        <v>8</v>
      </c>
      <c r="O37" s="137">
        <v>30</v>
      </c>
      <c r="P37" s="139">
        <f>F37-H37-N37-O37</f>
        <v>40</v>
      </c>
      <c r="Q37" s="94"/>
      <c r="R37" s="235"/>
      <c r="S37" s="94"/>
      <c r="T37" s="95"/>
      <c r="U37" s="94">
        <v>4</v>
      </c>
      <c r="V37" s="95"/>
      <c r="W37" s="94"/>
      <c r="X37" s="95"/>
      <c r="Z37" s="85" t="b">
        <f>G37=Q37+R37+S37+T37+U37+V37+W37+X37</f>
        <v>1</v>
      </c>
      <c r="AA37" s="85" t="b">
        <f>G37*2=N37</f>
        <v>1</v>
      </c>
      <c r="AB37" s="85" t="b">
        <f>(G37-1)*14=H37</f>
        <v>1</v>
      </c>
      <c r="AC37" s="85" t="b">
        <f>F37-H37-N37-O37=P37</f>
        <v>1</v>
      </c>
      <c r="AD37" s="85">
        <f>(Q37)*14</f>
        <v>0</v>
      </c>
      <c r="AE37" s="85">
        <f>(R37)*14</f>
        <v>0</v>
      </c>
      <c r="AF37" s="85">
        <f>(S37)*14</f>
        <v>0</v>
      </c>
      <c r="AG37" s="85">
        <f>(T37)*14</f>
        <v>0</v>
      </c>
      <c r="AH37" s="85">
        <f>(U37-1)*14</f>
        <v>42</v>
      </c>
      <c r="AI37" s="85">
        <f>(V37)*14</f>
        <v>0</v>
      </c>
      <c r="AJ37" s="85">
        <f>(W37)*14</f>
        <v>0</v>
      </c>
      <c r="AK37" s="85">
        <f>(X37)*14</f>
        <v>0</v>
      </c>
      <c r="AL37" s="85" t="b">
        <f>AD37+AE37+AF37+AG37+AH37+AI37+AJ37+AK37=H37</f>
        <v>1</v>
      </c>
    </row>
    <row r="38" spans="1:38" s="85" customFormat="1" ht="19.899999999999999" customHeight="1" x14ac:dyDescent="0.25">
      <c r="A38" s="86" t="s">
        <v>135</v>
      </c>
      <c r="B38" s="376" t="s">
        <v>295</v>
      </c>
      <c r="C38" s="138"/>
      <c r="D38" s="136">
        <v>6</v>
      </c>
      <c r="E38" s="137"/>
      <c r="F38" s="377">
        <f t="shared" ref="F38" si="44">G38*30</f>
        <v>90</v>
      </c>
      <c r="G38" s="92">
        <v>3</v>
      </c>
      <c r="H38" s="138">
        <f t="shared" ref="H38" si="45">I38+J38+K38+L38+M38</f>
        <v>42</v>
      </c>
      <c r="I38" s="136">
        <v>20</v>
      </c>
      <c r="J38" s="136">
        <v>8</v>
      </c>
      <c r="K38" s="136">
        <v>14</v>
      </c>
      <c r="L38" s="136"/>
      <c r="M38" s="137"/>
      <c r="N38" s="138">
        <v>6</v>
      </c>
      <c r="O38" s="91"/>
      <c r="P38" s="139">
        <f t="shared" ref="P38" si="46">F38-H38-N38-O38</f>
        <v>42</v>
      </c>
      <c r="Q38" s="89"/>
      <c r="R38" s="378"/>
      <c r="S38" s="89"/>
      <c r="T38" s="91">
        <v>3</v>
      </c>
      <c r="U38" s="89"/>
      <c r="V38" s="91"/>
      <c r="W38" s="89"/>
      <c r="X38" s="91"/>
      <c r="Z38" s="85" t="b">
        <f t="shared" ref="Z38:Z43" si="47">G38=Q38+R38+S38+T38+U38+V38+W38+X38</f>
        <v>1</v>
      </c>
      <c r="AA38" s="85" t="b">
        <f t="shared" ref="AA38:AA43" si="48">G38*2=N38</f>
        <v>1</v>
      </c>
      <c r="AB38" s="85" t="b">
        <f>G38*14=H38</f>
        <v>1</v>
      </c>
      <c r="AC38" s="85" t="b">
        <f t="shared" ref="AC38:AC43" si="49">F38-H38-N38-O38=P38</f>
        <v>1</v>
      </c>
    </row>
    <row r="39" spans="1:38" s="85" customFormat="1" ht="19.899999999999999" customHeight="1" x14ac:dyDescent="0.25">
      <c r="A39" s="375" t="s">
        <v>127</v>
      </c>
      <c r="B39" s="376" t="s">
        <v>301</v>
      </c>
      <c r="C39" s="138">
        <v>6</v>
      </c>
      <c r="D39" s="136"/>
      <c r="E39" s="137"/>
      <c r="F39" s="377">
        <v>120</v>
      </c>
      <c r="G39" s="98">
        <v>4</v>
      </c>
      <c r="H39" s="138">
        <v>42</v>
      </c>
      <c r="I39" s="136">
        <v>20</v>
      </c>
      <c r="J39" s="136">
        <v>8</v>
      </c>
      <c r="K39" s="136">
        <v>14</v>
      </c>
      <c r="L39" s="136"/>
      <c r="M39" s="137"/>
      <c r="N39" s="138">
        <v>8</v>
      </c>
      <c r="O39" s="137">
        <v>30</v>
      </c>
      <c r="P39" s="139">
        <v>40</v>
      </c>
      <c r="Q39" s="89"/>
      <c r="R39" s="378"/>
      <c r="S39" s="89"/>
      <c r="T39" s="91"/>
      <c r="U39" s="89">
        <v>2</v>
      </c>
      <c r="V39" s="91">
        <v>2</v>
      </c>
      <c r="W39" s="89"/>
      <c r="X39" s="91"/>
      <c r="Z39" s="85" t="b">
        <f t="shared" si="47"/>
        <v>1</v>
      </c>
      <c r="AA39" s="85" t="b">
        <f t="shared" si="48"/>
        <v>1</v>
      </c>
      <c r="AB39" s="85" t="b">
        <f t="shared" ref="AB39:AB43" si="50">(G39-1)*14=H39</f>
        <v>1</v>
      </c>
      <c r="AC39" s="85" t="b">
        <f t="shared" si="49"/>
        <v>1</v>
      </c>
    </row>
    <row r="40" spans="1:38" s="85" customFormat="1" ht="19.899999999999999" customHeight="1" x14ac:dyDescent="0.25">
      <c r="A40" s="86" t="s">
        <v>136</v>
      </c>
      <c r="B40" s="376" t="s">
        <v>298</v>
      </c>
      <c r="C40" s="138"/>
      <c r="D40" s="136">
        <v>6</v>
      </c>
      <c r="E40" s="137"/>
      <c r="F40" s="377">
        <v>90</v>
      </c>
      <c r="G40" s="98">
        <v>3</v>
      </c>
      <c r="H40" s="138">
        <v>42</v>
      </c>
      <c r="I40" s="136">
        <v>20</v>
      </c>
      <c r="J40" s="136">
        <v>8</v>
      </c>
      <c r="K40" s="136">
        <v>14</v>
      </c>
      <c r="L40" s="136"/>
      <c r="M40" s="137"/>
      <c r="N40" s="138">
        <v>6</v>
      </c>
      <c r="O40" s="137"/>
      <c r="P40" s="139">
        <v>42</v>
      </c>
      <c r="Q40" s="89"/>
      <c r="R40" s="378"/>
      <c r="S40" s="89"/>
      <c r="T40" s="91"/>
      <c r="U40" s="89"/>
      <c r="V40" s="91">
        <v>3</v>
      </c>
      <c r="W40" s="89"/>
      <c r="X40" s="91"/>
      <c r="Z40" s="85" t="b">
        <f t="shared" si="47"/>
        <v>1</v>
      </c>
      <c r="AA40" s="85" t="b">
        <f t="shared" si="48"/>
        <v>1</v>
      </c>
      <c r="AB40" s="85" t="b">
        <f>G40*14=H40</f>
        <v>1</v>
      </c>
      <c r="AC40" s="85" t="b">
        <f t="shared" si="49"/>
        <v>1</v>
      </c>
    </row>
    <row r="41" spans="1:38" s="85" customFormat="1" ht="19.899999999999999" customHeight="1" x14ac:dyDescent="0.25">
      <c r="A41" s="88" t="s">
        <v>137</v>
      </c>
      <c r="B41" s="376" t="s">
        <v>169</v>
      </c>
      <c r="C41" s="89">
        <v>4</v>
      </c>
      <c r="D41" s="90"/>
      <c r="E41" s="91"/>
      <c r="F41" s="379">
        <f t="shared" si="23"/>
        <v>120</v>
      </c>
      <c r="G41" s="92">
        <v>4</v>
      </c>
      <c r="H41" s="89">
        <f t="shared" si="29"/>
        <v>42</v>
      </c>
      <c r="I41" s="90">
        <v>20</v>
      </c>
      <c r="J41" s="90">
        <v>8</v>
      </c>
      <c r="K41" s="90">
        <v>14</v>
      </c>
      <c r="L41" s="90"/>
      <c r="M41" s="91"/>
      <c r="N41" s="89">
        <f t="shared" si="30"/>
        <v>8</v>
      </c>
      <c r="O41" s="91">
        <v>30</v>
      </c>
      <c r="P41" s="255">
        <f t="shared" si="31"/>
        <v>40</v>
      </c>
      <c r="Q41" s="89"/>
      <c r="R41" s="91"/>
      <c r="S41" s="89">
        <v>2</v>
      </c>
      <c r="T41" s="91">
        <v>2</v>
      </c>
      <c r="U41" s="89"/>
      <c r="V41" s="91"/>
      <c r="W41" s="89"/>
      <c r="X41" s="91"/>
      <c r="Z41" s="85" t="b">
        <f t="shared" si="47"/>
        <v>1</v>
      </c>
      <c r="AA41" s="85" t="b">
        <f t="shared" si="48"/>
        <v>1</v>
      </c>
      <c r="AB41" s="85" t="b">
        <f t="shared" si="50"/>
        <v>1</v>
      </c>
      <c r="AC41" s="85" t="b">
        <f t="shared" si="49"/>
        <v>1</v>
      </c>
      <c r="AD41" s="85">
        <f t="shared" si="36"/>
        <v>0</v>
      </c>
      <c r="AE41" s="85">
        <f t="shared" si="43"/>
        <v>0</v>
      </c>
      <c r="AF41" s="85">
        <f t="shared" si="37"/>
        <v>28</v>
      </c>
      <c r="AG41" s="85">
        <f t="shared" si="38"/>
        <v>28</v>
      </c>
      <c r="AH41" s="85">
        <v>14</v>
      </c>
      <c r="AI41" s="85">
        <f t="shared" si="40"/>
        <v>0</v>
      </c>
      <c r="AJ41" s="85">
        <f t="shared" si="41"/>
        <v>0</v>
      </c>
      <c r="AK41" s="85">
        <f t="shared" si="42"/>
        <v>0</v>
      </c>
      <c r="AL41" s="85" t="b">
        <f t="shared" si="10"/>
        <v>0</v>
      </c>
    </row>
    <row r="42" spans="1:38" s="150" customFormat="1" ht="19.899999999999999" customHeight="1" x14ac:dyDescent="0.25">
      <c r="A42" s="88" t="s">
        <v>138</v>
      </c>
      <c r="B42" s="132" t="s">
        <v>170</v>
      </c>
      <c r="C42" s="88">
        <v>6</v>
      </c>
      <c r="D42" s="134"/>
      <c r="E42" s="307"/>
      <c r="F42" s="96">
        <f t="shared" si="23"/>
        <v>120</v>
      </c>
      <c r="G42" s="82">
        <v>4</v>
      </c>
      <c r="H42" s="133">
        <f t="shared" si="29"/>
        <v>42</v>
      </c>
      <c r="I42" s="134">
        <v>20</v>
      </c>
      <c r="J42" s="136">
        <v>8</v>
      </c>
      <c r="K42" s="136">
        <v>14</v>
      </c>
      <c r="L42" s="136"/>
      <c r="M42" s="137"/>
      <c r="N42" s="138">
        <f t="shared" si="30"/>
        <v>8</v>
      </c>
      <c r="O42" s="137">
        <v>30</v>
      </c>
      <c r="P42" s="139">
        <f t="shared" si="31"/>
        <v>40</v>
      </c>
      <c r="Q42" s="140"/>
      <c r="R42" s="141"/>
      <c r="S42" s="140"/>
      <c r="T42" s="146"/>
      <c r="U42" s="87"/>
      <c r="V42" s="149">
        <v>4</v>
      </c>
      <c r="W42" s="96"/>
      <c r="X42" s="135"/>
      <c r="Z42" s="85" t="b">
        <f t="shared" si="47"/>
        <v>1</v>
      </c>
      <c r="AA42" s="85" t="b">
        <f t="shared" si="48"/>
        <v>1</v>
      </c>
      <c r="AB42" s="85" t="b">
        <f t="shared" si="50"/>
        <v>1</v>
      </c>
      <c r="AC42" s="85" t="b">
        <f t="shared" si="49"/>
        <v>1</v>
      </c>
      <c r="AD42" s="85">
        <f t="shared" si="36"/>
        <v>0</v>
      </c>
      <c r="AE42" s="85">
        <f t="shared" si="43"/>
        <v>0</v>
      </c>
      <c r="AF42" s="85">
        <f t="shared" si="37"/>
        <v>0</v>
      </c>
      <c r="AG42" s="85">
        <f t="shared" si="38"/>
        <v>0</v>
      </c>
      <c r="AH42" s="85">
        <f t="shared" si="39"/>
        <v>0</v>
      </c>
      <c r="AI42" s="85">
        <f>(V42-1)*14</f>
        <v>42</v>
      </c>
      <c r="AJ42" s="85">
        <f t="shared" si="41"/>
        <v>0</v>
      </c>
      <c r="AK42" s="85">
        <f t="shared" si="42"/>
        <v>0</v>
      </c>
      <c r="AL42" s="85" t="b">
        <f t="shared" si="10"/>
        <v>1</v>
      </c>
    </row>
    <row r="43" spans="1:38" s="85" customFormat="1" ht="19.899999999999999" customHeight="1" x14ac:dyDescent="0.25">
      <c r="A43" s="88" t="s">
        <v>171</v>
      </c>
      <c r="B43" s="132" t="s">
        <v>105</v>
      </c>
      <c r="C43" s="138">
        <v>6</v>
      </c>
      <c r="D43" s="136"/>
      <c r="E43" s="137"/>
      <c r="F43" s="96">
        <f t="shared" si="23"/>
        <v>120</v>
      </c>
      <c r="G43" s="98">
        <v>4</v>
      </c>
      <c r="H43" s="133">
        <f t="shared" si="29"/>
        <v>42</v>
      </c>
      <c r="I43" s="134">
        <v>20</v>
      </c>
      <c r="J43" s="136">
        <v>8</v>
      </c>
      <c r="K43" s="136">
        <v>14</v>
      </c>
      <c r="L43" s="136"/>
      <c r="M43" s="137"/>
      <c r="N43" s="138">
        <f t="shared" si="30"/>
        <v>8</v>
      </c>
      <c r="O43" s="137">
        <v>30</v>
      </c>
      <c r="P43" s="139">
        <f t="shared" si="31"/>
        <v>40</v>
      </c>
      <c r="Q43" s="151"/>
      <c r="R43" s="152"/>
      <c r="S43" s="151"/>
      <c r="T43" s="152"/>
      <c r="U43" s="153"/>
      <c r="V43" s="95">
        <v>4</v>
      </c>
      <c r="W43" s="94"/>
      <c r="X43" s="95"/>
      <c r="Z43" s="85" t="b">
        <f t="shared" si="47"/>
        <v>1</v>
      </c>
      <c r="AA43" s="85" t="b">
        <f t="shared" si="48"/>
        <v>1</v>
      </c>
      <c r="AB43" s="85" t="b">
        <f t="shared" si="50"/>
        <v>1</v>
      </c>
      <c r="AC43" s="85" t="b">
        <f t="shared" si="49"/>
        <v>1</v>
      </c>
      <c r="AD43" s="85">
        <f t="shared" si="36"/>
        <v>0</v>
      </c>
      <c r="AE43" s="85">
        <f t="shared" si="43"/>
        <v>0</v>
      </c>
      <c r="AF43" s="85">
        <f t="shared" si="37"/>
        <v>0</v>
      </c>
      <c r="AG43" s="85">
        <f t="shared" si="38"/>
        <v>0</v>
      </c>
      <c r="AH43" s="85">
        <f t="shared" si="39"/>
        <v>0</v>
      </c>
      <c r="AI43" s="85">
        <f>(V43-1)*14</f>
        <v>42</v>
      </c>
      <c r="AJ43" s="85">
        <f t="shared" si="41"/>
        <v>0</v>
      </c>
      <c r="AK43" s="85">
        <f t="shared" si="42"/>
        <v>0</v>
      </c>
      <c r="AL43" s="85" t="b">
        <f t="shared" si="10"/>
        <v>1</v>
      </c>
    </row>
    <row r="44" spans="1:38" s="85" customFormat="1" ht="19.899999999999999" customHeight="1" x14ac:dyDescent="0.25">
      <c r="A44" s="88" t="s">
        <v>172</v>
      </c>
      <c r="B44" s="132" t="s">
        <v>106</v>
      </c>
      <c r="C44" s="138"/>
      <c r="D44" s="136">
        <v>2</v>
      </c>
      <c r="E44" s="137"/>
      <c r="F44" s="96">
        <f t="shared" si="23"/>
        <v>120</v>
      </c>
      <c r="G44" s="82">
        <v>4</v>
      </c>
      <c r="H44" s="133">
        <f t="shared" si="29"/>
        <v>56</v>
      </c>
      <c r="I44" s="134">
        <v>20</v>
      </c>
      <c r="J44" s="136">
        <v>8</v>
      </c>
      <c r="K44" s="136">
        <v>14</v>
      </c>
      <c r="L44" s="169">
        <v>14</v>
      </c>
      <c r="M44" s="137"/>
      <c r="N44" s="138">
        <f t="shared" si="30"/>
        <v>8</v>
      </c>
      <c r="O44" s="137"/>
      <c r="P44" s="139">
        <f t="shared" si="31"/>
        <v>56</v>
      </c>
      <c r="Q44" s="151"/>
      <c r="R44" s="95">
        <v>4</v>
      </c>
      <c r="S44" s="151"/>
      <c r="T44" s="152"/>
      <c r="U44" s="153"/>
      <c r="V44" s="235"/>
      <c r="W44" s="94"/>
      <c r="X44" s="95"/>
      <c r="Z44" s="85" t="b">
        <f t="shared" si="32"/>
        <v>1</v>
      </c>
      <c r="AA44" s="85" t="b">
        <f t="shared" si="33"/>
        <v>1</v>
      </c>
      <c r="AB44" s="85" t="b">
        <f t="shared" ref="AB44" si="51">G44*14=H44</f>
        <v>1</v>
      </c>
      <c r="AC44" s="85" t="b">
        <f t="shared" si="34"/>
        <v>1</v>
      </c>
      <c r="AD44" s="85">
        <f t="shared" si="36"/>
        <v>0</v>
      </c>
      <c r="AE44" s="85">
        <f t="shared" si="36"/>
        <v>56</v>
      </c>
      <c r="AF44" s="85">
        <f t="shared" si="37"/>
        <v>0</v>
      </c>
      <c r="AG44" s="85">
        <f t="shared" si="38"/>
        <v>0</v>
      </c>
      <c r="AH44" s="85">
        <f t="shared" si="39"/>
        <v>0</v>
      </c>
      <c r="AI44" s="85">
        <f t="shared" si="40"/>
        <v>0</v>
      </c>
      <c r="AJ44" s="85">
        <f t="shared" si="41"/>
        <v>0</v>
      </c>
      <c r="AK44" s="85">
        <f t="shared" si="42"/>
        <v>0</v>
      </c>
      <c r="AL44" s="85" t="b">
        <f t="shared" si="10"/>
        <v>1</v>
      </c>
    </row>
    <row r="45" spans="1:38" s="85" customFormat="1" ht="19.899999999999999" customHeight="1" thickBot="1" x14ac:dyDescent="0.3">
      <c r="A45" s="88" t="s">
        <v>173</v>
      </c>
      <c r="B45" s="306" t="s">
        <v>81</v>
      </c>
      <c r="C45" s="294"/>
      <c r="D45" s="292"/>
      <c r="E45" s="293">
        <v>3.5</v>
      </c>
      <c r="F45" s="289">
        <f>G45*30</f>
        <v>60</v>
      </c>
      <c r="G45" s="290">
        <v>2</v>
      </c>
      <c r="H45" s="133">
        <f t="shared" si="29"/>
        <v>0</v>
      </c>
      <c r="I45" s="291"/>
      <c r="J45" s="292"/>
      <c r="K45" s="292"/>
      <c r="L45" s="292"/>
      <c r="M45" s="293"/>
      <c r="N45" s="294"/>
      <c r="O45" s="293">
        <v>60</v>
      </c>
      <c r="P45" s="139">
        <f t="shared" si="31"/>
        <v>0</v>
      </c>
      <c r="Q45" s="295"/>
      <c r="R45" s="296"/>
      <c r="S45" s="295">
        <v>1</v>
      </c>
      <c r="T45" s="296"/>
      <c r="U45" s="295">
        <v>1</v>
      </c>
      <c r="V45" s="297"/>
      <c r="W45" s="298"/>
      <c r="X45" s="297"/>
      <c r="Z45" s="85" t="b">
        <f t="shared" ref="Z45:Z108" si="52">G45=Q45+R45+S45+T45+U45+V45+W45+X45</f>
        <v>1</v>
      </c>
      <c r="AA45" s="85" t="b">
        <f t="shared" ref="AA45:AA108" si="53">G45*2=N45</f>
        <v>0</v>
      </c>
      <c r="AB45" s="85" t="b">
        <f t="shared" ref="AB45:AB108" si="54">G45*14=H45</f>
        <v>0</v>
      </c>
      <c r="AC45" s="85" t="b">
        <f t="shared" ref="AC45:AC108" si="55">F45-H45-N45-O45=P45</f>
        <v>1</v>
      </c>
    </row>
    <row r="46" spans="1:38" s="109" customFormat="1" ht="19.899999999999999" customHeight="1" thickBot="1" x14ac:dyDescent="0.3">
      <c r="A46" s="332"/>
      <c r="B46" s="333" t="s">
        <v>17</v>
      </c>
      <c r="C46" s="334">
        <v>16</v>
      </c>
      <c r="D46" s="334">
        <v>1</v>
      </c>
      <c r="E46" s="334">
        <v>2</v>
      </c>
      <c r="F46" s="334">
        <f t="shared" ref="F46:X46" si="56">SUM(F25:F45)</f>
        <v>2580</v>
      </c>
      <c r="G46" s="334">
        <f t="shared" si="56"/>
        <v>86</v>
      </c>
      <c r="H46" s="334">
        <f t="shared" si="56"/>
        <v>938</v>
      </c>
      <c r="I46" s="334">
        <f t="shared" si="56"/>
        <v>424</v>
      </c>
      <c r="J46" s="334">
        <f t="shared" si="56"/>
        <v>164</v>
      </c>
      <c r="K46" s="334">
        <f t="shared" si="56"/>
        <v>336</v>
      </c>
      <c r="L46" s="334">
        <f t="shared" si="56"/>
        <v>14</v>
      </c>
      <c r="M46" s="334">
        <f t="shared" si="56"/>
        <v>0</v>
      </c>
      <c r="N46" s="334">
        <f t="shared" si="56"/>
        <v>168</v>
      </c>
      <c r="O46" s="334">
        <f t="shared" si="56"/>
        <v>570</v>
      </c>
      <c r="P46" s="334">
        <f t="shared" si="56"/>
        <v>904</v>
      </c>
      <c r="Q46" s="334">
        <f t="shared" si="56"/>
        <v>16</v>
      </c>
      <c r="R46" s="334">
        <f t="shared" si="56"/>
        <v>14</v>
      </c>
      <c r="S46" s="334">
        <f t="shared" si="56"/>
        <v>15</v>
      </c>
      <c r="T46" s="334">
        <f t="shared" si="56"/>
        <v>13</v>
      </c>
      <c r="U46" s="334">
        <f t="shared" si="56"/>
        <v>15</v>
      </c>
      <c r="V46" s="334">
        <f t="shared" si="56"/>
        <v>13</v>
      </c>
      <c r="W46" s="334">
        <f t="shared" si="56"/>
        <v>0</v>
      </c>
      <c r="X46" s="334">
        <f t="shared" si="56"/>
        <v>0</v>
      </c>
      <c r="Z46" s="85" t="b">
        <f t="shared" si="52"/>
        <v>1</v>
      </c>
      <c r="AA46" s="85" t="b">
        <f t="shared" si="53"/>
        <v>0</v>
      </c>
      <c r="AB46" s="85" t="b">
        <f t="shared" si="54"/>
        <v>0</v>
      </c>
      <c r="AC46" s="85" t="b">
        <f t="shared" si="55"/>
        <v>1</v>
      </c>
      <c r="AD46" s="85"/>
      <c r="AE46" s="85"/>
      <c r="AF46" s="85"/>
      <c r="AG46" s="85"/>
      <c r="AH46" s="85"/>
      <c r="AI46" s="85"/>
      <c r="AJ46" s="85"/>
      <c r="AK46" s="85"/>
      <c r="AL46" s="85"/>
    </row>
    <row r="47" spans="1:38" s="159" customFormat="1" ht="19.899999999999999" customHeight="1" thickBot="1" x14ac:dyDescent="0.3">
      <c r="A47" s="452" t="s">
        <v>108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4"/>
      <c r="Z47" s="85" t="b">
        <f t="shared" si="52"/>
        <v>1</v>
      </c>
      <c r="AA47" s="85" t="b">
        <f t="shared" si="53"/>
        <v>1</v>
      </c>
      <c r="AB47" s="85" t="b">
        <f t="shared" si="54"/>
        <v>1</v>
      </c>
      <c r="AC47" s="85" t="b">
        <f t="shared" si="55"/>
        <v>1</v>
      </c>
      <c r="AD47" s="85"/>
      <c r="AE47" s="85"/>
      <c r="AF47" s="85"/>
      <c r="AG47" s="85"/>
      <c r="AH47" s="85"/>
      <c r="AI47" s="85"/>
      <c r="AJ47" s="85"/>
      <c r="AK47" s="85"/>
      <c r="AL47" s="85"/>
    </row>
    <row r="48" spans="1:38" s="150" customFormat="1" ht="19.899999999999999" customHeight="1" x14ac:dyDescent="0.25">
      <c r="A48" s="160" t="s">
        <v>109</v>
      </c>
      <c r="B48" s="161" t="s">
        <v>107</v>
      </c>
      <c r="C48" s="166"/>
      <c r="D48" s="124">
        <v>2</v>
      </c>
      <c r="E48" s="162"/>
      <c r="F48" s="121">
        <f t="shared" ref="F48:F51" si="57">G48*30</f>
        <v>180</v>
      </c>
      <c r="G48" s="163">
        <v>6</v>
      </c>
      <c r="H48" s="123"/>
      <c r="I48" s="164"/>
      <c r="J48" s="164"/>
      <c r="K48" s="164"/>
      <c r="L48" s="164"/>
      <c r="M48" s="165"/>
      <c r="N48" s="166"/>
      <c r="O48" s="162"/>
      <c r="P48" s="128">
        <f t="shared" ref="P48:P51" si="58">F48-H48-N48-O48</f>
        <v>180</v>
      </c>
      <c r="Q48" s="123"/>
      <c r="R48" s="162">
        <v>6</v>
      </c>
      <c r="S48" s="121"/>
      <c r="T48" s="162"/>
      <c r="U48" s="123"/>
      <c r="V48" s="162"/>
      <c r="W48" s="123"/>
      <c r="X48" s="162"/>
      <c r="Z48" s="85" t="b">
        <f t="shared" si="52"/>
        <v>1</v>
      </c>
      <c r="AA48" s="85" t="b">
        <f t="shared" si="53"/>
        <v>0</v>
      </c>
      <c r="AB48" s="85" t="b">
        <f t="shared" si="54"/>
        <v>0</v>
      </c>
      <c r="AC48" s="85" t="b">
        <f t="shared" si="55"/>
        <v>1</v>
      </c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150" customFormat="1" ht="19.899999999999999" customHeight="1" x14ac:dyDescent="0.25">
      <c r="A49" s="167" t="s">
        <v>110</v>
      </c>
      <c r="B49" s="168" t="s">
        <v>175</v>
      </c>
      <c r="C49" s="171"/>
      <c r="D49" s="134">
        <v>4</v>
      </c>
      <c r="E49" s="135"/>
      <c r="F49" s="96">
        <f t="shared" si="57"/>
        <v>90</v>
      </c>
      <c r="G49" s="258">
        <v>3</v>
      </c>
      <c r="H49" s="133"/>
      <c r="I49" s="169"/>
      <c r="J49" s="169"/>
      <c r="K49" s="169"/>
      <c r="L49" s="169"/>
      <c r="M49" s="170"/>
      <c r="N49" s="171"/>
      <c r="O49" s="135"/>
      <c r="P49" s="139">
        <f t="shared" si="58"/>
        <v>90</v>
      </c>
      <c r="Q49" s="133"/>
      <c r="R49" s="135"/>
      <c r="S49" s="96"/>
      <c r="T49" s="135">
        <v>3</v>
      </c>
      <c r="U49" s="133"/>
      <c r="V49" s="135"/>
      <c r="W49" s="133"/>
      <c r="X49" s="135"/>
      <c r="Z49" s="85" t="b">
        <f t="shared" si="52"/>
        <v>1</v>
      </c>
      <c r="AA49" s="85" t="b">
        <f t="shared" si="53"/>
        <v>0</v>
      </c>
      <c r="AB49" s="85" t="b">
        <f t="shared" si="54"/>
        <v>0</v>
      </c>
      <c r="AC49" s="85" t="b">
        <f t="shared" si="55"/>
        <v>1</v>
      </c>
      <c r="AD49" s="85"/>
      <c r="AE49" s="85"/>
      <c r="AF49" s="85"/>
      <c r="AG49" s="85"/>
      <c r="AH49" s="85"/>
      <c r="AI49" s="85"/>
      <c r="AJ49" s="85"/>
      <c r="AK49" s="85"/>
      <c r="AL49" s="85"/>
    </row>
    <row r="50" spans="1:38" s="150" customFormat="1" ht="19.899999999999999" customHeight="1" x14ac:dyDescent="0.25">
      <c r="A50" s="167" t="s">
        <v>111</v>
      </c>
      <c r="B50" s="257" t="s">
        <v>176</v>
      </c>
      <c r="C50" s="171"/>
      <c r="D50" s="134">
        <v>3</v>
      </c>
      <c r="E50" s="135"/>
      <c r="F50" s="96">
        <f t="shared" si="57"/>
        <v>90</v>
      </c>
      <c r="G50" s="258">
        <v>3</v>
      </c>
      <c r="H50" s="133"/>
      <c r="I50" s="169"/>
      <c r="J50" s="169"/>
      <c r="K50" s="169"/>
      <c r="L50" s="169"/>
      <c r="M50" s="170"/>
      <c r="N50" s="171"/>
      <c r="O50" s="135"/>
      <c r="P50" s="139">
        <f t="shared" si="58"/>
        <v>90</v>
      </c>
      <c r="Q50" s="133"/>
      <c r="R50" s="135"/>
      <c r="S50" s="96"/>
      <c r="T50" s="135"/>
      <c r="U50" s="133"/>
      <c r="V50" s="135">
        <v>3</v>
      </c>
      <c r="W50" s="133"/>
      <c r="X50" s="135"/>
      <c r="Z50" s="85" t="b">
        <f t="shared" si="52"/>
        <v>1</v>
      </c>
      <c r="AA50" s="85" t="b">
        <f t="shared" si="53"/>
        <v>0</v>
      </c>
      <c r="AB50" s="85" t="b">
        <f t="shared" si="54"/>
        <v>0</v>
      </c>
      <c r="AC50" s="85" t="b">
        <f t="shared" si="55"/>
        <v>1</v>
      </c>
      <c r="AD50" s="85"/>
      <c r="AE50" s="85"/>
      <c r="AF50" s="85"/>
      <c r="AG50" s="85"/>
      <c r="AH50" s="85"/>
      <c r="AI50" s="85"/>
      <c r="AJ50" s="85"/>
      <c r="AK50" s="85"/>
      <c r="AL50" s="85"/>
    </row>
    <row r="51" spans="1:38" s="150" customFormat="1" ht="19.899999999999999" customHeight="1" thickBot="1" x14ac:dyDescent="0.3">
      <c r="A51" s="167" t="s">
        <v>112</v>
      </c>
      <c r="B51" s="257" t="s">
        <v>174</v>
      </c>
      <c r="C51" s="171"/>
      <c r="D51" s="134">
        <v>8</v>
      </c>
      <c r="E51" s="135"/>
      <c r="F51" s="96">
        <f t="shared" si="57"/>
        <v>270</v>
      </c>
      <c r="G51" s="258">
        <v>9</v>
      </c>
      <c r="H51" s="133"/>
      <c r="I51" s="169"/>
      <c r="J51" s="169"/>
      <c r="K51" s="169"/>
      <c r="L51" s="169"/>
      <c r="M51" s="170"/>
      <c r="N51" s="171"/>
      <c r="O51" s="135"/>
      <c r="P51" s="139">
        <f t="shared" si="58"/>
        <v>270</v>
      </c>
      <c r="Q51" s="133"/>
      <c r="R51" s="135"/>
      <c r="S51" s="96"/>
      <c r="T51" s="135"/>
      <c r="U51" s="133"/>
      <c r="V51" s="135"/>
      <c r="W51" s="133"/>
      <c r="X51" s="170">
        <v>9</v>
      </c>
      <c r="Z51" s="85" t="b">
        <f t="shared" si="52"/>
        <v>1</v>
      </c>
      <c r="AA51" s="85" t="b">
        <f t="shared" si="53"/>
        <v>0</v>
      </c>
      <c r="AB51" s="85" t="b">
        <f t="shared" si="54"/>
        <v>0</v>
      </c>
      <c r="AC51" s="85" t="b">
        <f t="shared" si="55"/>
        <v>1</v>
      </c>
      <c r="AD51" s="85"/>
      <c r="AE51" s="85"/>
      <c r="AF51" s="85"/>
      <c r="AG51" s="85"/>
      <c r="AH51" s="85"/>
      <c r="AI51" s="85"/>
      <c r="AJ51" s="85"/>
      <c r="AK51" s="85"/>
      <c r="AL51" s="85"/>
    </row>
    <row r="52" spans="1:38" s="109" customFormat="1" ht="19.899999999999999" customHeight="1" thickBot="1" x14ac:dyDescent="0.3">
      <c r="A52" s="332"/>
      <c r="B52" s="333" t="s">
        <v>17</v>
      </c>
      <c r="C52" s="334">
        <v>0</v>
      </c>
      <c r="D52" s="334">
        <v>4</v>
      </c>
      <c r="E52" s="334">
        <v>0</v>
      </c>
      <c r="F52" s="334">
        <f>SUM(F48:F51)</f>
        <v>630</v>
      </c>
      <c r="G52" s="334">
        <f>SUM(G48:G51)</f>
        <v>21</v>
      </c>
      <c r="H52" s="334">
        <f t="shared" ref="H52:X52" si="59">SUM(H48:H51)</f>
        <v>0</v>
      </c>
      <c r="I52" s="334">
        <f t="shared" si="59"/>
        <v>0</v>
      </c>
      <c r="J52" s="334">
        <f t="shared" si="59"/>
        <v>0</v>
      </c>
      <c r="K52" s="334">
        <f t="shared" si="59"/>
        <v>0</v>
      </c>
      <c r="L52" s="334">
        <f t="shared" si="59"/>
        <v>0</v>
      </c>
      <c r="M52" s="334">
        <f t="shared" si="59"/>
        <v>0</v>
      </c>
      <c r="N52" s="334">
        <f t="shared" si="59"/>
        <v>0</v>
      </c>
      <c r="O52" s="334">
        <f t="shared" si="59"/>
        <v>0</v>
      </c>
      <c r="P52" s="334">
        <f t="shared" si="59"/>
        <v>630</v>
      </c>
      <c r="Q52" s="334">
        <f t="shared" si="59"/>
        <v>0</v>
      </c>
      <c r="R52" s="334">
        <f t="shared" si="59"/>
        <v>6</v>
      </c>
      <c r="S52" s="334">
        <f t="shared" si="59"/>
        <v>0</v>
      </c>
      <c r="T52" s="334">
        <f t="shared" si="59"/>
        <v>3</v>
      </c>
      <c r="U52" s="334">
        <f t="shared" si="59"/>
        <v>0</v>
      </c>
      <c r="V52" s="334">
        <f t="shared" si="59"/>
        <v>3</v>
      </c>
      <c r="W52" s="334">
        <f t="shared" si="59"/>
        <v>0</v>
      </c>
      <c r="X52" s="334">
        <f t="shared" si="59"/>
        <v>9</v>
      </c>
      <c r="Z52" s="85" t="b">
        <f t="shared" si="52"/>
        <v>1</v>
      </c>
      <c r="AA52" s="85" t="b">
        <f t="shared" si="53"/>
        <v>0</v>
      </c>
      <c r="AB52" s="85" t="b">
        <f t="shared" si="54"/>
        <v>0</v>
      </c>
      <c r="AC52" s="85" t="b">
        <f t="shared" si="55"/>
        <v>1</v>
      </c>
      <c r="AD52" s="85"/>
      <c r="AE52" s="85"/>
      <c r="AF52" s="85"/>
      <c r="AG52" s="85"/>
      <c r="AH52" s="85"/>
      <c r="AI52" s="85"/>
      <c r="AJ52" s="85"/>
      <c r="AK52" s="85"/>
      <c r="AL52" s="85"/>
    </row>
    <row r="53" spans="1:38" s="85" customFormat="1" ht="19.899999999999999" customHeight="1" thickBot="1" x14ac:dyDescent="0.3">
      <c r="A53" s="452" t="s">
        <v>257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4"/>
      <c r="Z53" s="85" t="b">
        <f t="shared" si="52"/>
        <v>1</v>
      </c>
      <c r="AA53" s="85" t="b">
        <f t="shared" si="53"/>
        <v>1</v>
      </c>
      <c r="AB53" s="85" t="b">
        <f t="shared" si="54"/>
        <v>1</v>
      </c>
      <c r="AC53" s="85" t="b">
        <f t="shared" si="55"/>
        <v>1</v>
      </c>
    </row>
    <row r="54" spans="1:38" s="85" customFormat="1" ht="19.899999999999999" customHeight="1" x14ac:dyDescent="0.25">
      <c r="A54" s="79" t="s">
        <v>171</v>
      </c>
      <c r="B54" s="117" t="s">
        <v>101</v>
      </c>
      <c r="C54" s="127">
        <v>4</v>
      </c>
      <c r="D54" s="125"/>
      <c r="E54" s="338"/>
      <c r="F54" s="121">
        <f t="shared" si="23"/>
        <v>120</v>
      </c>
      <c r="G54" s="122">
        <v>4</v>
      </c>
      <c r="H54" s="123">
        <f t="shared" si="29"/>
        <v>42</v>
      </c>
      <c r="I54" s="124">
        <v>20</v>
      </c>
      <c r="J54" s="125">
        <v>8</v>
      </c>
      <c r="K54" s="125">
        <v>14</v>
      </c>
      <c r="L54" s="125"/>
      <c r="M54" s="126"/>
      <c r="N54" s="127">
        <f t="shared" si="30"/>
        <v>8</v>
      </c>
      <c r="O54" s="126">
        <v>30</v>
      </c>
      <c r="P54" s="128">
        <f t="shared" si="31"/>
        <v>40</v>
      </c>
      <c r="Q54" s="339"/>
      <c r="R54" s="340"/>
      <c r="S54" s="339">
        <v>2</v>
      </c>
      <c r="T54" s="340">
        <v>2</v>
      </c>
      <c r="U54" s="339"/>
      <c r="V54" s="120"/>
      <c r="W54" s="118"/>
      <c r="X54" s="120"/>
      <c r="Z54" s="85" t="b">
        <f t="shared" si="52"/>
        <v>1</v>
      </c>
      <c r="AA54" s="85" t="b">
        <f t="shared" si="53"/>
        <v>1</v>
      </c>
      <c r="AB54" s="85" t="b">
        <f>(G54-1)*14=H54</f>
        <v>1</v>
      </c>
      <c r="AC54" s="85" t="b">
        <f t="shared" si="55"/>
        <v>1</v>
      </c>
      <c r="AD54" s="85">
        <f t="shared" si="36"/>
        <v>0</v>
      </c>
      <c r="AE54" s="85">
        <f t="shared" si="43"/>
        <v>0</v>
      </c>
      <c r="AF54" s="85">
        <f t="shared" si="37"/>
        <v>28</v>
      </c>
      <c r="AG54" s="85">
        <v>14</v>
      </c>
      <c r="AH54" s="85">
        <f t="shared" si="39"/>
        <v>0</v>
      </c>
      <c r="AI54" s="85">
        <f t="shared" si="40"/>
        <v>0</v>
      </c>
      <c r="AJ54" s="85">
        <f t="shared" si="41"/>
        <v>0</v>
      </c>
      <c r="AK54" s="85">
        <f t="shared" si="42"/>
        <v>0</v>
      </c>
      <c r="AL54" s="85" t="b">
        <f t="shared" si="10"/>
        <v>1</v>
      </c>
    </row>
    <row r="55" spans="1:38" s="85" customFormat="1" ht="19.899999999999999" customHeight="1" x14ac:dyDescent="0.25">
      <c r="A55" s="88" t="s">
        <v>172</v>
      </c>
      <c r="B55" s="132" t="s">
        <v>102</v>
      </c>
      <c r="C55" s="138">
        <v>5</v>
      </c>
      <c r="D55" s="136"/>
      <c r="E55" s="238"/>
      <c r="F55" s="96">
        <f t="shared" si="23"/>
        <v>120</v>
      </c>
      <c r="G55" s="98">
        <v>4</v>
      </c>
      <c r="H55" s="133">
        <f>I55+J55+K55+L55+M55</f>
        <v>42</v>
      </c>
      <c r="I55" s="134">
        <v>20</v>
      </c>
      <c r="J55" s="136">
        <v>8</v>
      </c>
      <c r="K55" s="136">
        <v>14</v>
      </c>
      <c r="L55" s="136"/>
      <c r="M55" s="137"/>
      <c r="N55" s="138">
        <f t="shared" si="30"/>
        <v>8</v>
      </c>
      <c r="O55" s="137">
        <v>30</v>
      </c>
      <c r="P55" s="139">
        <f t="shared" si="31"/>
        <v>40</v>
      </c>
      <c r="Q55" s="89"/>
      <c r="R55" s="91"/>
      <c r="S55" s="89"/>
      <c r="T55" s="91">
        <v>2</v>
      </c>
      <c r="U55" s="89">
        <v>2</v>
      </c>
      <c r="V55" s="95"/>
      <c r="W55" s="94"/>
      <c r="X55" s="95"/>
      <c r="Z55" s="85" t="b">
        <f t="shared" si="52"/>
        <v>1</v>
      </c>
      <c r="AA55" s="85" t="b">
        <f t="shared" si="53"/>
        <v>1</v>
      </c>
      <c r="AB55" s="85" t="b">
        <f t="shared" ref="AB55:AB56" si="60">(G55-1)*14=H55</f>
        <v>1</v>
      </c>
      <c r="AC55" s="85" t="b">
        <f t="shared" si="55"/>
        <v>1</v>
      </c>
      <c r="AD55" s="85">
        <f t="shared" si="36"/>
        <v>0</v>
      </c>
      <c r="AE55" s="85">
        <f t="shared" si="43"/>
        <v>0</v>
      </c>
      <c r="AF55" s="85">
        <f t="shared" si="37"/>
        <v>0</v>
      </c>
      <c r="AG55" s="85">
        <v>28</v>
      </c>
      <c r="AH55" s="85">
        <v>14</v>
      </c>
      <c r="AI55" s="85">
        <f t="shared" si="40"/>
        <v>0</v>
      </c>
      <c r="AJ55" s="85">
        <f t="shared" si="41"/>
        <v>0</v>
      </c>
      <c r="AK55" s="85">
        <f t="shared" si="42"/>
        <v>0</v>
      </c>
      <c r="AL55" s="85" t="b">
        <f t="shared" si="10"/>
        <v>1</v>
      </c>
    </row>
    <row r="56" spans="1:38" s="85" customFormat="1" ht="19.899999999999999" customHeight="1" x14ac:dyDescent="0.25">
      <c r="A56" s="380" t="s">
        <v>173</v>
      </c>
      <c r="B56" s="376" t="s">
        <v>297</v>
      </c>
      <c r="C56" s="89">
        <v>5</v>
      </c>
      <c r="D56" s="90"/>
      <c r="E56" s="91"/>
      <c r="F56" s="379">
        <f>G56*30</f>
        <v>120</v>
      </c>
      <c r="G56" s="92">
        <v>4</v>
      </c>
      <c r="H56" s="89">
        <f>I56+J56+K56+L56+M56</f>
        <v>42</v>
      </c>
      <c r="I56" s="90">
        <v>20</v>
      </c>
      <c r="J56" s="90">
        <v>8</v>
      </c>
      <c r="K56" s="90">
        <v>14</v>
      </c>
      <c r="L56" s="90"/>
      <c r="M56" s="91"/>
      <c r="N56" s="89">
        <f>G56*2</f>
        <v>8</v>
      </c>
      <c r="O56" s="91">
        <v>30</v>
      </c>
      <c r="P56" s="255">
        <f>F56-H56-N56-O56</f>
        <v>40</v>
      </c>
      <c r="Q56" s="89"/>
      <c r="R56" s="91"/>
      <c r="S56" s="89"/>
      <c r="T56" s="91">
        <v>2</v>
      </c>
      <c r="U56" s="89">
        <v>2</v>
      </c>
      <c r="V56" s="91"/>
      <c r="W56" s="89"/>
      <c r="X56" s="91"/>
      <c r="Z56" s="85" t="b">
        <f t="shared" si="52"/>
        <v>1</v>
      </c>
      <c r="AA56" s="85" t="b">
        <f t="shared" si="53"/>
        <v>1</v>
      </c>
      <c r="AB56" s="85" t="b">
        <f t="shared" si="60"/>
        <v>1</v>
      </c>
      <c r="AC56" s="85" t="b">
        <f t="shared" si="55"/>
        <v>1</v>
      </c>
      <c r="AD56" s="85">
        <f>(Q56)*14</f>
        <v>0</v>
      </c>
      <c r="AE56" s="85">
        <f>(R56)*14</f>
        <v>0</v>
      </c>
      <c r="AF56" s="85">
        <f>(S56)*14</f>
        <v>0</v>
      </c>
      <c r="AG56" s="85">
        <f>(T56)*14</f>
        <v>28</v>
      </c>
      <c r="AH56" s="85">
        <f>(U56)*14</f>
        <v>28</v>
      </c>
      <c r="AI56" s="85">
        <v>14</v>
      </c>
      <c r="AJ56" s="85">
        <f>(W56)*14</f>
        <v>0</v>
      </c>
      <c r="AK56" s="85">
        <f>(X56)*14</f>
        <v>0</v>
      </c>
      <c r="AL56" s="85" t="b">
        <f>AD56+AE56+AF56+AG56+AH56+AI56+AJ56+AK56=H56</f>
        <v>0</v>
      </c>
    </row>
    <row r="57" spans="1:38" s="85" customFormat="1" ht="19.899999999999999" customHeight="1" x14ac:dyDescent="0.25">
      <c r="A57" s="88" t="s">
        <v>252</v>
      </c>
      <c r="B57" s="309" t="s">
        <v>225</v>
      </c>
      <c r="C57" s="133"/>
      <c r="D57" s="134">
        <v>7</v>
      </c>
      <c r="E57" s="95"/>
      <c r="F57" s="96">
        <f t="shared" si="23"/>
        <v>90</v>
      </c>
      <c r="G57" s="207">
        <v>3</v>
      </c>
      <c r="H57" s="133">
        <f t="shared" ref="H57" si="61">I57+J57+K57+L57+M57</f>
        <v>42</v>
      </c>
      <c r="I57" s="134">
        <v>20</v>
      </c>
      <c r="J57" s="136">
        <v>8</v>
      </c>
      <c r="K57" s="136">
        <v>14</v>
      </c>
      <c r="L57" s="136"/>
      <c r="M57" s="137"/>
      <c r="N57" s="138">
        <v>6</v>
      </c>
      <c r="O57" s="91"/>
      <c r="P57" s="139">
        <f t="shared" si="31"/>
        <v>42</v>
      </c>
      <c r="Q57" s="94"/>
      <c r="R57" s="95"/>
      <c r="S57" s="94"/>
      <c r="T57" s="95"/>
      <c r="U57" s="94"/>
      <c r="V57" s="95"/>
      <c r="W57" s="94">
        <v>3</v>
      </c>
      <c r="X57" s="95"/>
      <c r="Z57" s="85" t="b">
        <f t="shared" si="52"/>
        <v>1</v>
      </c>
      <c r="AA57" s="85" t="b">
        <f t="shared" si="53"/>
        <v>1</v>
      </c>
      <c r="AB57" s="85" t="b">
        <f t="shared" si="54"/>
        <v>1</v>
      </c>
      <c r="AC57" s="85" t="b">
        <f t="shared" si="55"/>
        <v>1</v>
      </c>
      <c r="AD57" s="85">
        <f t="shared" si="36"/>
        <v>0</v>
      </c>
      <c r="AE57" s="85">
        <f t="shared" si="43"/>
        <v>0</v>
      </c>
      <c r="AF57" s="85">
        <f t="shared" si="37"/>
        <v>0</v>
      </c>
      <c r="AG57" s="85">
        <f t="shared" ref="AG57" si="62">(T57)*14</f>
        <v>0</v>
      </c>
      <c r="AH57" s="85">
        <f t="shared" ref="AH57" si="63">(U57)*14</f>
        <v>0</v>
      </c>
      <c r="AI57" s="85">
        <f t="shared" si="40"/>
        <v>0</v>
      </c>
      <c r="AJ57" s="85">
        <f t="shared" si="41"/>
        <v>42</v>
      </c>
      <c r="AK57" s="85">
        <f t="shared" si="42"/>
        <v>0</v>
      </c>
      <c r="AL57" s="85" t="b">
        <f t="shared" ref="AL57" si="64">AD57+AE57+AF57+AG57+AH57+AI57+AJ57+AK57=H57</f>
        <v>1</v>
      </c>
    </row>
    <row r="58" spans="1:38" s="150" customFormat="1" ht="19.899999999999999" customHeight="1" x14ac:dyDescent="0.25">
      <c r="A58" s="286" t="s">
        <v>113</v>
      </c>
      <c r="B58" s="172" t="s">
        <v>177</v>
      </c>
      <c r="C58" s="287"/>
      <c r="D58" s="134">
        <v>6</v>
      </c>
      <c r="E58" s="135"/>
      <c r="F58" s="96">
        <f>G58*30</f>
        <v>90</v>
      </c>
      <c r="G58" s="97">
        <v>3</v>
      </c>
      <c r="H58" s="133"/>
      <c r="I58" s="169"/>
      <c r="J58" s="169"/>
      <c r="K58" s="169"/>
      <c r="L58" s="169"/>
      <c r="M58" s="170"/>
      <c r="N58" s="287"/>
      <c r="O58" s="135"/>
      <c r="P58" s="139">
        <f t="shared" si="31"/>
        <v>90</v>
      </c>
      <c r="Q58" s="96"/>
      <c r="R58" s="97"/>
      <c r="S58" s="96"/>
      <c r="T58" s="97"/>
      <c r="U58" s="96"/>
      <c r="V58" s="135">
        <v>3</v>
      </c>
      <c r="W58" s="147"/>
      <c r="X58" s="135"/>
      <c r="Z58" s="85" t="b">
        <f t="shared" si="52"/>
        <v>1</v>
      </c>
      <c r="AA58" s="85" t="b">
        <f>G58*2=N58</f>
        <v>0</v>
      </c>
      <c r="AB58" s="85" t="b">
        <f t="shared" si="54"/>
        <v>0</v>
      </c>
      <c r="AC58" s="85" t="b">
        <f t="shared" si="55"/>
        <v>1</v>
      </c>
      <c r="AD58" s="85"/>
      <c r="AE58" s="85"/>
      <c r="AF58" s="85"/>
      <c r="AG58" s="85"/>
      <c r="AH58" s="85"/>
      <c r="AI58" s="85"/>
      <c r="AJ58" s="85"/>
      <c r="AK58" s="85"/>
      <c r="AL58" s="85"/>
    </row>
    <row r="59" spans="1:38" s="150" customFormat="1" ht="19.899999999999999" customHeight="1" x14ac:dyDescent="0.25">
      <c r="A59" s="286" t="s">
        <v>114</v>
      </c>
      <c r="B59" s="381" t="s">
        <v>178</v>
      </c>
      <c r="C59" s="138"/>
      <c r="D59" s="136">
        <v>7.8</v>
      </c>
      <c r="E59" s="137"/>
      <c r="F59" s="377">
        <f>G59*30</f>
        <v>405</v>
      </c>
      <c r="G59" s="98">
        <v>13.5</v>
      </c>
      <c r="H59" s="138"/>
      <c r="I59" s="136"/>
      <c r="J59" s="136"/>
      <c r="K59" s="136"/>
      <c r="L59" s="136"/>
      <c r="M59" s="137"/>
      <c r="N59" s="138"/>
      <c r="O59" s="137"/>
      <c r="P59" s="139">
        <f t="shared" si="31"/>
        <v>405</v>
      </c>
      <c r="Q59" s="377"/>
      <c r="R59" s="98"/>
      <c r="S59" s="377"/>
      <c r="T59" s="98"/>
      <c r="U59" s="377"/>
      <c r="V59" s="98"/>
      <c r="W59" s="138">
        <v>6</v>
      </c>
      <c r="X59" s="137">
        <v>7.5</v>
      </c>
      <c r="Z59" s="85" t="b">
        <f t="shared" si="52"/>
        <v>1</v>
      </c>
      <c r="AA59" s="85" t="b">
        <f t="shared" si="53"/>
        <v>0</v>
      </c>
      <c r="AB59" s="85" t="b">
        <f t="shared" si="54"/>
        <v>0</v>
      </c>
      <c r="AC59" s="85" t="b">
        <f t="shared" si="55"/>
        <v>1</v>
      </c>
      <c r="AD59" s="85"/>
      <c r="AE59" s="85"/>
      <c r="AF59" s="85"/>
      <c r="AG59" s="85"/>
      <c r="AH59" s="85"/>
      <c r="AI59" s="85"/>
      <c r="AJ59" s="85"/>
      <c r="AK59" s="85"/>
      <c r="AL59" s="85"/>
    </row>
    <row r="60" spans="1:38" s="150" customFormat="1" ht="19.899999999999999" customHeight="1" thickBot="1" x14ac:dyDescent="0.3">
      <c r="A60" s="173" t="s">
        <v>181</v>
      </c>
      <c r="B60" s="174" t="s">
        <v>179</v>
      </c>
      <c r="C60" s="288"/>
      <c r="D60" s="155">
        <v>8</v>
      </c>
      <c r="E60" s="175"/>
      <c r="F60" s="103">
        <f>G60*30</f>
        <v>180</v>
      </c>
      <c r="G60" s="259">
        <v>6</v>
      </c>
      <c r="H60" s="154"/>
      <c r="I60" s="176"/>
      <c r="J60" s="176"/>
      <c r="K60" s="176"/>
      <c r="L60" s="176"/>
      <c r="M60" s="177"/>
      <c r="N60" s="288"/>
      <c r="O60" s="175"/>
      <c r="P60" s="139">
        <f t="shared" si="31"/>
        <v>180</v>
      </c>
      <c r="Q60" s="154"/>
      <c r="R60" s="175"/>
      <c r="S60" s="154"/>
      <c r="T60" s="175"/>
      <c r="U60" s="154"/>
      <c r="V60" s="175"/>
      <c r="W60" s="154"/>
      <c r="X60" s="175">
        <v>6</v>
      </c>
      <c r="Z60" s="85" t="b">
        <f t="shared" si="52"/>
        <v>1</v>
      </c>
      <c r="AA60" s="85" t="b">
        <f t="shared" si="53"/>
        <v>0</v>
      </c>
      <c r="AB60" s="85" t="b">
        <f t="shared" si="54"/>
        <v>0</v>
      </c>
      <c r="AC60" s="85" t="b">
        <f t="shared" si="55"/>
        <v>1</v>
      </c>
      <c r="AD60" s="85"/>
      <c r="AE60" s="85"/>
      <c r="AF60" s="85"/>
      <c r="AG60" s="85"/>
      <c r="AH60" s="85"/>
      <c r="AI60" s="85"/>
      <c r="AJ60" s="85"/>
      <c r="AK60" s="85"/>
      <c r="AL60" s="85"/>
    </row>
    <row r="61" spans="1:38" s="109" customFormat="1" ht="19.899999999999999" customHeight="1" thickBot="1" x14ac:dyDescent="0.3">
      <c r="A61" s="332"/>
      <c r="B61" s="333" t="s">
        <v>17</v>
      </c>
      <c r="C61" s="334">
        <v>3</v>
      </c>
      <c r="D61" s="334">
        <v>5</v>
      </c>
      <c r="E61" s="334">
        <v>0</v>
      </c>
      <c r="F61" s="334">
        <f>SUM(F54:F60)</f>
        <v>1125</v>
      </c>
      <c r="G61" s="335">
        <f>SUM(G54:G60)</f>
        <v>37.5</v>
      </c>
      <c r="H61" s="334">
        <f t="shared" ref="H61:X61" si="65">SUM(H54:H60)</f>
        <v>168</v>
      </c>
      <c r="I61" s="334">
        <f t="shared" si="65"/>
        <v>80</v>
      </c>
      <c r="J61" s="334">
        <f t="shared" si="65"/>
        <v>32</v>
      </c>
      <c r="K61" s="334">
        <f t="shared" si="65"/>
        <v>56</v>
      </c>
      <c r="L61" s="334">
        <f t="shared" si="65"/>
        <v>0</v>
      </c>
      <c r="M61" s="334">
        <f t="shared" si="65"/>
        <v>0</v>
      </c>
      <c r="N61" s="334">
        <f t="shared" si="65"/>
        <v>30</v>
      </c>
      <c r="O61" s="334">
        <f t="shared" si="65"/>
        <v>90</v>
      </c>
      <c r="P61" s="334">
        <f t="shared" si="65"/>
        <v>837</v>
      </c>
      <c r="Q61" s="334">
        <f t="shared" si="65"/>
        <v>0</v>
      </c>
      <c r="R61" s="334">
        <f t="shared" si="65"/>
        <v>0</v>
      </c>
      <c r="S61" s="334">
        <f t="shared" si="65"/>
        <v>2</v>
      </c>
      <c r="T61" s="334">
        <f t="shared" si="65"/>
        <v>6</v>
      </c>
      <c r="U61" s="334">
        <f t="shared" si="65"/>
        <v>4</v>
      </c>
      <c r="V61" s="334">
        <f t="shared" si="65"/>
        <v>3</v>
      </c>
      <c r="W61" s="334">
        <f t="shared" si="65"/>
        <v>9</v>
      </c>
      <c r="X61" s="335">
        <f t="shared" si="65"/>
        <v>13.5</v>
      </c>
      <c r="Z61" s="85" t="b">
        <f t="shared" si="52"/>
        <v>1</v>
      </c>
      <c r="AA61" s="85" t="b">
        <f t="shared" si="53"/>
        <v>0</v>
      </c>
      <c r="AB61" s="85" t="b">
        <f t="shared" si="54"/>
        <v>0</v>
      </c>
      <c r="AC61" s="85" t="b">
        <f t="shared" si="55"/>
        <v>1</v>
      </c>
      <c r="AD61" s="85"/>
      <c r="AE61" s="85"/>
      <c r="AF61" s="85"/>
      <c r="AG61" s="85"/>
      <c r="AH61" s="85"/>
      <c r="AI61" s="85"/>
      <c r="AJ61" s="85"/>
      <c r="AK61" s="85"/>
      <c r="AL61" s="85"/>
    </row>
    <row r="62" spans="1:38" s="159" customFormat="1" ht="19.899999999999999" customHeight="1" thickBot="1" x14ac:dyDescent="0.3">
      <c r="A62" s="452" t="s">
        <v>258</v>
      </c>
      <c r="B62" s="453"/>
      <c r="C62" s="453"/>
      <c r="D62" s="453"/>
      <c r="E62" s="453"/>
      <c r="F62" s="453"/>
      <c r="G62" s="453"/>
      <c r="H62" s="453"/>
      <c r="I62" s="414"/>
      <c r="J62" s="414"/>
      <c r="K62" s="414"/>
      <c r="L62" s="414"/>
      <c r="M62" s="414"/>
      <c r="N62" s="414"/>
      <c r="O62" s="414"/>
      <c r="P62" s="414"/>
      <c r="Q62" s="179"/>
      <c r="R62" s="179"/>
      <c r="S62" s="179"/>
      <c r="T62" s="179"/>
      <c r="U62" s="179"/>
      <c r="V62" s="179"/>
      <c r="W62" s="179"/>
      <c r="X62" s="180"/>
      <c r="Z62" s="85" t="b">
        <f t="shared" si="52"/>
        <v>1</v>
      </c>
      <c r="AA62" s="85" t="b">
        <f t="shared" si="53"/>
        <v>1</v>
      </c>
      <c r="AB62" s="85" t="b">
        <f t="shared" si="54"/>
        <v>1</v>
      </c>
      <c r="AC62" s="85" t="b">
        <f t="shared" si="55"/>
        <v>1</v>
      </c>
      <c r="AD62" s="85"/>
      <c r="AE62" s="85"/>
      <c r="AF62" s="85"/>
      <c r="AG62" s="85"/>
      <c r="AH62" s="85"/>
      <c r="AI62" s="85"/>
      <c r="AJ62" s="85"/>
      <c r="AK62" s="85"/>
      <c r="AL62" s="85"/>
    </row>
    <row r="63" spans="1:38" s="150" customFormat="1" ht="19.899999999999999" customHeight="1" x14ac:dyDescent="0.25">
      <c r="A63" s="408" t="s">
        <v>180</v>
      </c>
      <c r="B63" s="313" t="s">
        <v>283</v>
      </c>
      <c r="C63" s="410">
        <v>8</v>
      </c>
      <c r="D63" s="124"/>
      <c r="E63" s="162"/>
      <c r="F63" s="310">
        <f>G63*30</f>
        <v>135</v>
      </c>
      <c r="G63" s="163">
        <v>4.5</v>
      </c>
      <c r="H63" s="123"/>
      <c r="I63" s="164"/>
      <c r="J63" s="164"/>
      <c r="K63" s="164"/>
      <c r="L63" s="164"/>
      <c r="M63" s="165"/>
      <c r="N63" s="166"/>
      <c r="O63" s="162"/>
      <c r="P63" s="128">
        <f>F63-H63-N63-O63</f>
        <v>135</v>
      </c>
      <c r="Q63" s="121"/>
      <c r="R63" s="181"/>
      <c r="S63" s="121"/>
      <c r="T63" s="181"/>
      <c r="U63" s="121"/>
      <c r="V63" s="181"/>
      <c r="W63" s="121"/>
      <c r="X63" s="162">
        <v>4.5</v>
      </c>
      <c r="Z63" s="85" t="b">
        <f t="shared" si="52"/>
        <v>1</v>
      </c>
      <c r="AA63" s="85" t="b">
        <f t="shared" si="53"/>
        <v>0</v>
      </c>
      <c r="AB63" s="85" t="b">
        <f t="shared" si="54"/>
        <v>0</v>
      </c>
      <c r="AC63" s="85" t="b">
        <f t="shared" si="55"/>
        <v>1</v>
      </c>
      <c r="AD63" s="85"/>
      <c r="AE63" s="85"/>
      <c r="AF63" s="85"/>
      <c r="AG63" s="85"/>
      <c r="AH63" s="85"/>
      <c r="AI63" s="85"/>
      <c r="AJ63" s="85"/>
      <c r="AK63" s="85"/>
      <c r="AL63" s="85"/>
    </row>
    <row r="64" spans="1:38" s="150" customFormat="1" ht="19.899999999999999" customHeight="1" x14ac:dyDescent="0.25">
      <c r="A64" s="409"/>
      <c r="B64" s="314" t="s">
        <v>282</v>
      </c>
      <c r="C64" s="411"/>
      <c r="D64" s="134"/>
      <c r="E64" s="135"/>
      <c r="F64" s="311">
        <f t="shared" ref="F64:F65" si="66">G64*30</f>
        <v>45</v>
      </c>
      <c r="G64" s="258">
        <v>1.5</v>
      </c>
      <c r="H64" s="133"/>
      <c r="I64" s="169"/>
      <c r="J64" s="169"/>
      <c r="K64" s="169"/>
      <c r="L64" s="169"/>
      <c r="M64" s="170"/>
      <c r="N64" s="171"/>
      <c r="O64" s="135">
        <v>45</v>
      </c>
      <c r="P64" s="139">
        <f t="shared" ref="P64:P65" si="67">F64-H64-N64-O64</f>
        <v>0</v>
      </c>
      <c r="Q64" s="96"/>
      <c r="R64" s="97"/>
      <c r="S64" s="96"/>
      <c r="T64" s="97"/>
      <c r="U64" s="96"/>
      <c r="V64" s="97"/>
      <c r="W64" s="96"/>
      <c r="X64" s="135">
        <v>1.5</v>
      </c>
      <c r="Z64" s="85" t="b">
        <f t="shared" si="52"/>
        <v>1</v>
      </c>
      <c r="AA64" s="85" t="b">
        <f t="shared" si="53"/>
        <v>0</v>
      </c>
      <c r="AB64" s="85" t="b">
        <f t="shared" si="54"/>
        <v>0</v>
      </c>
      <c r="AC64" s="85" t="b">
        <f t="shared" si="55"/>
        <v>1</v>
      </c>
      <c r="AD64" s="85"/>
      <c r="AE64" s="85"/>
      <c r="AF64" s="85"/>
      <c r="AG64" s="85"/>
      <c r="AH64" s="85"/>
      <c r="AI64" s="85"/>
      <c r="AJ64" s="85"/>
      <c r="AK64" s="85"/>
      <c r="AL64" s="85"/>
    </row>
    <row r="65" spans="1:39" s="150" customFormat="1" ht="19.5" thickBot="1" x14ac:dyDescent="0.3">
      <c r="A65" s="173" t="s">
        <v>98</v>
      </c>
      <c r="B65" s="315" t="s">
        <v>284</v>
      </c>
      <c r="C65" s="412"/>
      <c r="D65" s="155"/>
      <c r="E65" s="175"/>
      <c r="F65" s="312">
        <f t="shared" si="66"/>
        <v>45</v>
      </c>
      <c r="G65" s="259">
        <v>1.5</v>
      </c>
      <c r="H65" s="154"/>
      <c r="I65" s="176"/>
      <c r="J65" s="176"/>
      <c r="K65" s="176"/>
      <c r="L65" s="176"/>
      <c r="M65" s="177"/>
      <c r="N65" s="178"/>
      <c r="O65" s="175">
        <v>45</v>
      </c>
      <c r="P65" s="158">
        <f t="shared" si="67"/>
        <v>0</v>
      </c>
      <c r="Q65" s="103"/>
      <c r="R65" s="182"/>
      <c r="S65" s="103"/>
      <c r="T65" s="182"/>
      <c r="U65" s="103"/>
      <c r="V65" s="182"/>
      <c r="W65" s="103"/>
      <c r="X65" s="175">
        <v>1.5</v>
      </c>
      <c r="Z65" s="85" t="b">
        <f t="shared" si="52"/>
        <v>1</v>
      </c>
      <c r="AA65" s="85" t="b">
        <f t="shared" si="53"/>
        <v>0</v>
      </c>
      <c r="AB65" s="85" t="b">
        <f t="shared" si="54"/>
        <v>0</v>
      </c>
      <c r="AC65" s="85" t="b">
        <f t="shared" si="55"/>
        <v>1</v>
      </c>
      <c r="AD65" s="85"/>
      <c r="AE65" s="85"/>
      <c r="AF65" s="85"/>
      <c r="AG65" s="85"/>
      <c r="AH65" s="85"/>
      <c r="AI65" s="85"/>
      <c r="AJ65" s="85"/>
      <c r="AK65" s="85"/>
      <c r="AL65" s="85"/>
    </row>
    <row r="66" spans="1:39" s="109" customFormat="1" ht="19.899999999999999" customHeight="1" thickBot="1" x14ac:dyDescent="0.3">
      <c r="A66" s="332"/>
      <c r="B66" s="333" t="s">
        <v>17</v>
      </c>
      <c r="C66" s="334">
        <v>0</v>
      </c>
      <c r="D66" s="334">
        <v>0</v>
      </c>
      <c r="E66" s="334">
        <v>0</v>
      </c>
      <c r="F66" s="334">
        <f>SUM(F63:F65)</f>
        <v>225</v>
      </c>
      <c r="G66" s="335">
        <f t="shared" ref="G66:X66" si="68">SUM(G63:G65)</f>
        <v>7.5</v>
      </c>
      <c r="H66" s="334">
        <f t="shared" si="68"/>
        <v>0</v>
      </c>
      <c r="I66" s="334">
        <f t="shared" si="68"/>
        <v>0</v>
      </c>
      <c r="J66" s="334">
        <f t="shared" si="68"/>
        <v>0</v>
      </c>
      <c r="K66" s="334">
        <f t="shared" si="68"/>
        <v>0</v>
      </c>
      <c r="L66" s="334">
        <f t="shared" si="68"/>
        <v>0</v>
      </c>
      <c r="M66" s="334">
        <f t="shared" si="68"/>
        <v>0</v>
      </c>
      <c r="N66" s="334">
        <f t="shared" si="68"/>
        <v>0</v>
      </c>
      <c r="O66" s="334">
        <f t="shared" si="68"/>
        <v>90</v>
      </c>
      <c r="P66" s="334">
        <f t="shared" si="68"/>
        <v>135</v>
      </c>
      <c r="Q66" s="334">
        <f t="shared" si="68"/>
        <v>0</v>
      </c>
      <c r="R66" s="334">
        <f t="shared" si="68"/>
        <v>0</v>
      </c>
      <c r="S66" s="334">
        <f t="shared" si="68"/>
        <v>0</v>
      </c>
      <c r="T66" s="334">
        <f t="shared" si="68"/>
        <v>0</v>
      </c>
      <c r="U66" s="334">
        <f t="shared" si="68"/>
        <v>0</v>
      </c>
      <c r="V66" s="334">
        <f t="shared" si="68"/>
        <v>0</v>
      </c>
      <c r="W66" s="334">
        <f t="shared" si="68"/>
        <v>0</v>
      </c>
      <c r="X66" s="335">
        <f t="shared" si="68"/>
        <v>7.5</v>
      </c>
      <c r="Z66" s="85" t="b">
        <f t="shared" si="52"/>
        <v>1</v>
      </c>
      <c r="AA66" s="85" t="b">
        <f t="shared" si="53"/>
        <v>0</v>
      </c>
      <c r="AB66" s="85" t="b">
        <f t="shared" si="54"/>
        <v>0</v>
      </c>
      <c r="AC66" s="85" t="b">
        <f t="shared" si="55"/>
        <v>1</v>
      </c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9" s="109" customFormat="1" ht="19.899999999999999" customHeight="1" thickBot="1" x14ac:dyDescent="0.3">
      <c r="A67" s="245"/>
      <c r="B67" s="246" t="s">
        <v>274</v>
      </c>
      <c r="C67" s="208">
        <f t="shared" ref="C67:X67" si="69">C23+C46+C52+C61+C66</f>
        <v>22</v>
      </c>
      <c r="D67" s="208">
        <f t="shared" si="69"/>
        <v>15</v>
      </c>
      <c r="E67" s="208">
        <f t="shared" si="69"/>
        <v>2</v>
      </c>
      <c r="F67" s="208">
        <f t="shared" si="69"/>
        <v>5400</v>
      </c>
      <c r="G67" s="208">
        <f t="shared" si="69"/>
        <v>180</v>
      </c>
      <c r="H67" s="208">
        <f t="shared" si="69"/>
        <v>1584</v>
      </c>
      <c r="I67" s="208">
        <f t="shared" si="69"/>
        <v>562</v>
      </c>
      <c r="J67" s="208">
        <f t="shared" si="69"/>
        <v>568</v>
      </c>
      <c r="K67" s="208">
        <f t="shared" si="69"/>
        <v>440</v>
      </c>
      <c r="L67" s="208">
        <f t="shared" si="69"/>
        <v>14</v>
      </c>
      <c r="M67" s="208">
        <f t="shared" si="69"/>
        <v>0</v>
      </c>
      <c r="N67" s="208">
        <f t="shared" si="69"/>
        <v>254</v>
      </c>
      <c r="O67" s="208">
        <f t="shared" si="69"/>
        <v>840</v>
      </c>
      <c r="P67" s="208">
        <f t="shared" si="69"/>
        <v>2722</v>
      </c>
      <c r="Q67" s="208">
        <f t="shared" si="69"/>
        <v>30</v>
      </c>
      <c r="R67" s="208">
        <f t="shared" si="69"/>
        <v>30</v>
      </c>
      <c r="S67" s="208">
        <f t="shared" si="69"/>
        <v>21</v>
      </c>
      <c r="T67" s="208">
        <f t="shared" si="69"/>
        <v>22</v>
      </c>
      <c r="U67" s="208">
        <f t="shared" si="69"/>
        <v>19</v>
      </c>
      <c r="V67" s="208">
        <f t="shared" si="69"/>
        <v>19</v>
      </c>
      <c r="W67" s="208">
        <f t="shared" si="69"/>
        <v>9</v>
      </c>
      <c r="X67" s="208">
        <f t="shared" si="69"/>
        <v>30</v>
      </c>
      <c r="Z67" s="85" t="b">
        <f t="shared" si="52"/>
        <v>1</v>
      </c>
      <c r="AA67" s="85" t="b">
        <f t="shared" si="53"/>
        <v>0</v>
      </c>
      <c r="AB67" s="85" t="b">
        <f t="shared" si="54"/>
        <v>0</v>
      </c>
      <c r="AC67" s="85" t="b">
        <f t="shared" si="55"/>
        <v>1</v>
      </c>
      <c r="AD67" s="85"/>
      <c r="AE67" s="85"/>
      <c r="AF67" s="85"/>
      <c r="AG67" s="85"/>
      <c r="AH67" s="85"/>
      <c r="AI67" s="85"/>
      <c r="AJ67" s="85"/>
      <c r="AK67" s="85"/>
      <c r="AL67" s="85"/>
    </row>
    <row r="68" spans="1:39" s="85" customFormat="1" ht="30" customHeight="1" x14ac:dyDescent="0.25">
      <c r="A68" s="324"/>
      <c r="B68" s="325" t="s">
        <v>97</v>
      </c>
      <c r="C68" s="326"/>
      <c r="D68" s="326"/>
      <c r="E68" s="326"/>
      <c r="F68" s="326"/>
      <c r="G68" s="326"/>
      <c r="H68" s="326"/>
      <c r="I68" s="327"/>
      <c r="J68" s="328"/>
      <c r="K68" s="329"/>
      <c r="L68" s="329"/>
      <c r="M68" s="329"/>
      <c r="N68" s="329"/>
      <c r="O68" s="329"/>
      <c r="P68" s="327"/>
      <c r="Q68" s="327"/>
      <c r="R68" s="327"/>
      <c r="S68" s="327"/>
      <c r="T68" s="327"/>
      <c r="U68" s="327"/>
      <c r="V68" s="327"/>
      <c r="W68" s="327"/>
      <c r="X68" s="330"/>
      <c r="Z68" s="85" t="b">
        <f t="shared" si="52"/>
        <v>1</v>
      </c>
      <c r="AA68" s="85" t="b">
        <f t="shared" si="53"/>
        <v>1</v>
      </c>
      <c r="AB68" s="85" t="b">
        <f t="shared" si="54"/>
        <v>1</v>
      </c>
      <c r="AC68" s="85" t="b">
        <f t="shared" si="55"/>
        <v>1</v>
      </c>
    </row>
    <row r="69" spans="1:39" s="85" customFormat="1" ht="19.899999999999999" customHeight="1" x14ac:dyDescent="0.25">
      <c r="A69" s="413" t="s">
        <v>285</v>
      </c>
      <c r="B69" s="414"/>
      <c r="C69" s="414"/>
      <c r="D69" s="414"/>
      <c r="E69" s="414"/>
      <c r="F69" s="414"/>
      <c r="G69" s="414"/>
      <c r="H69" s="414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7"/>
      <c r="Z69" s="85" t="b">
        <f t="shared" si="52"/>
        <v>1</v>
      </c>
      <c r="AA69" s="85" t="b">
        <f t="shared" si="53"/>
        <v>1</v>
      </c>
      <c r="AB69" s="85" t="b">
        <f t="shared" si="54"/>
        <v>1</v>
      </c>
      <c r="AC69" s="85" t="b">
        <f t="shared" si="55"/>
        <v>1</v>
      </c>
    </row>
    <row r="70" spans="1:39" s="85" customFormat="1" ht="19.899999999999999" customHeight="1" thickBot="1" x14ac:dyDescent="0.3">
      <c r="A70" s="199" t="s">
        <v>259</v>
      </c>
      <c r="B70" s="200"/>
      <c r="C70" s="200"/>
      <c r="D70" s="200"/>
      <c r="E70" s="200"/>
      <c r="F70" s="200"/>
      <c r="G70" s="200"/>
      <c r="H70" s="200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201"/>
      <c r="Z70" s="85" t="b">
        <f t="shared" si="52"/>
        <v>1</v>
      </c>
      <c r="AA70" s="85" t="b">
        <f t="shared" si="53"/>
        <v>1</v>
      </c>
      <c r="AB70" s="85" t="b">
        <f t="shared" si="54"/>
        <v>1</v>
      </c>
      <c r="AC70" s="85" t="b">
        <f t="shared" si="55"/>
        <v>1</v>
      </c>
    </row>
    <row r="71" spans="1:39" s="85" customFormat="1" ht="19.899999999999999" customHeight="1" x14ac:dyDescent="0.25">
      <c r="A71" s="189" t="s">
        <v>88</v>
      </c>
      <c r="B71" s="117" t="s">
        <v>185</v>
      </c>
      <c r="C71" s="118">
        <v>6</v>
      </c>
      <c r="D71" s="119"/>
      <c r="E71" s="120">
        <v>7</v>
      </c>
      <c r="F71" s="121">
        <f t="shared" ref="F71:F76" si="70">G71*30</f>
        <v>240</v>
      </c>
      <c r="G71" s="206">
        <v>8</v>
      </c>
      <c r="H71" s="123">
        <f>M71+L71+K71+J71+I71</f>
        <v>84</v>
      </c>
      <c r="I71" s="124">
        <v>36</v>
      </c>
      <c r="J71" s="125">
        <v>10</v>
      </c>
      <c r="K71" s="125">
        <v>38</v>
      </c>
      <c r="L71" s="125"/>
      <c r="M71" s="126"/>
      <c r="N71" s="127">
        <f>G71*2</f>
        <v>16</v>
      </c>
      <c r="O71" s="126">
        <v>60</v>
      </c>
      <c r="P71" s="128">
        <f>F71-H71-N71-O71</f>
        <v>80</v>
      </c>
      <c r="Q71" s="118"/>
      <c r="R71" s="120"/>
      <c r="S71" s="118">
        <v>1</v>
      </c>
      <c r="T71" s="120">
        <v>2</v>
      </c>
      <c r="U71" s="118">
        <v>2</v>
      </c>
      <c r="V71" s="120">
        <v>2</v>
      </c>
      <c r="W71" s="118">
        <v>1</v>
      </c>
      <c r="X71" s="120"/>
      <c r="Z71" s="85" t="b">
        <f t="shared" si="52"/>
        <v>1</v>
      </c>
      <c r="AA71" s="85" t="b">
        <f t="shared" si="53"/>
        <v>1</v>
      </c>
      <c r="AB71" s="85" t="b">
        <f>G71*14=H71</f>
        <v>0</v>
      </c>
      <c r="AC71" s="85" t="b">
        <f t="shared" si="55"/>
        <v>1</v>
      </c>
      <c r="AD71" s="85">
        <f t="shared" ref="AD71:AF75" si="71">(Q71)*14</f>
        <v>0</v>
      </c>
      <c r="AE71" s="85">
        <f t="shared" si="71"/>
        <v>0</v>
      </c>
      <c r="AF71" s="85">
        <f t="shared" si="71"/>
        <v>14</v>
      </c>
      <c r="AG71" s="85">
        <f t="shared" ref="AG71:AH75" si="72">(T71)*14</f>
        <v>28</v>
      </c>
      <c r="AH71" s="85">
        <f t="shared" si="72"/>
        <v>28</v>
      </c>
      <c r="AI71" s="85">
        <f>(V71-1)*14</f>
        <v>14</v>
      </c>
      <c r="AJ71" s="85">
        <v>0</v>
      </c>
      <c r="AK71" s="85">
        <f t="shared" ref="AK71:AK76" si="73">(X71)*14</f>
        <v>0</v>
      </c>
      <c r="AL71" s="85" t="b">
        <f t="shared" si="10"/>
        <v>1</v>
      </c>
    </row>
    <row r="72" spans="1:39" s="85" customFormat="1" ht="19.899999999999999" customHeight="1" x14ac:dyDescent="0.25">
      <c r="A72" s="190" t="s">
        <v>89</v>
      </c>
      <c r="B72" s="132" t="s">
        <v>198</v>
      </c>
      <c r="C72" s="94"/>
      <c r="D72" s="93">
        <v>5</v>
      </c>
      <c r="E72" s="95"/>
      <c r="F72" s="96">
        <f t="shared" si="70"/>
        <v>120</v>
      </c>
      <c r="G72" s="207">
        <v>4</v>
      </c>
      <c r="H72" s="133">
        <f t="shared" ref="H72:H76" si="74">M72+L72+K72+J72+I72</f>
        <v>56</v>
      </c>
      <c r="I72" s="134">
        <v>36</v>
      </c>
      <c r="J72" s="136">
        <v>6</v>
      </c>
      <c r="K72" s="136">
        <v>14</v>
      </c>
      <c r="L72" s="136"/>
      <c r="M72" s="137"/>
      <c r="N72" s="138">
        <f t="shared" ref="N72:N76" si="75">G72*2</f>
        <v>8</v>
      </c>
      <c r="O72" s="91"/>
      <c r="P72" s="139">
        <f t="shared" ref="P72:P76" si="76">F72-H72-N72-O72</f>
        <v>56</v>
      </c>
      <c r="Q72" s="94"/>
      <c r="R72" s="95"/>
      <c r="S72" s="94"/>
      <c r="T72" s="95">
        <v>2</v>
      </c>
      <c r="U72" s="94">
        <v>2</v>
      </c>
      <c r="V72" s="95"/>
      <c r="W72" s="94"/>
      <c r="X72" s="95"/>
      <c r="Z72" s="85" t="b">
        <f t="shared" si="52"/>
        <v>1</v>
      </c>
      <c r="AA72" s="85" t="b">
        <f t="shared" si="53"/>
        <v>1</v>
      </c>
      <c r="AB72" s="85" t="b">
        <f t="shared" si="54"/>
        <v>1</v>
      </c>
      <c r="AC72" s="85" t="b">
        <f t="shared" si="55"/>
        <v>1</v>
      </c>
      <c r="AD72" s="85">
        <f t="shared" si="71"/>
        <v>0</v>
      </c>
      <c r="AE72" s="85">
        <f t="shared" si="71"/>
        <v>0</v>
      </c>
      <c r="AF72" s="85">
        <f t="shared" si="71"/>
        <v>0</v>
      </c>
      <c r="AG72" s="85">
        <f t="shared" si="72"/>
        <v>28</v>
      </c>
      <c r="AH72" s="85">
        <f t="shared" si="72"/>
        <v>28</v>
      </c>
      <c r="AI72" s="85">
        <f t="shared" ref="AI72:AJ74" si="77">(V72)*14</f>
        <v>0</v>
      </c>
      <c r="AJ72" s="85">
        <f t="shared" si="77"/>
        <v>0</v>
      </c>
      <c r="AK72" s="85">
        <f t="shared" si="73"/>
        <v>0</v>
      </c>
      <c r="AL72" s="85" t="b">
        <f t="shared" si="10"/>
        <v>1</v>
      </c>
    </row>
    <row r="73" spans="1:39" s="85" customFormat="1" ht="19.899999999999999" customHeight="1" x14ac:dyDescent="0.25">
      <c r="A73" s="190" t="s">
        <v>90</v>
      </c>
      <c r="B73" s="132" t="s">
        <v>199</v>
      </c>
      <c r="C73" s="94"/>
      <c r="D73" s="93">
        <v>6</v>
      </c>
      <c r="E73" s="95"/>
      <c r="F73" s="96">
        <f t="shared" si="70"/>
        <v>120</v>
      </c>
      <c r="G73" s="207">
        <v>4</v>
      </c>
      <c r="H73" s="133">
        <f t="shared" si="74"/>
        <v>56</v>
      </c>
      <c r="I73" s="134">
        <v>36</v>
      </c>
      <c r="J73" s="136">
        <v>6</v>
      </c>
      <c r="K73" s="136">
        <v>14</v>
      </c>
      <c r="L73" s="136"/>
      <c r="M73" s="137"/>
      <c r="N73" s="138">
        <f t="shared" si="75"/>
        <v>8</v>
      </c>
      <c r="O73" s="91"/>
      <c r="P73" s="139">
        <f t="shared" si="76"/>
        <v>56</v>
      </c>
      <c r="Q73" s="94"/>
      <c r="R73" s="95"/>
      <c r="S73" s="94"/>
      <c r="T73" s="95"/>
      <c r="U73" s="94">
        <v>1</v>
      </c>
      <c r="V73" s="95">
        <v>3</v>
      </c>
      <c r="W73" s="94"/>
      <c r="X73" s="95"/>
      <c r="Z73" s="85" t="b">
        <f t="shared" si="52"/>
        <v>1</v>
      </c>
      <c r="AA73" s="85" t="b">
        <f t="shared" si="53"/>
        <v>1</v>
      </c>
      <c r="AB73" s="85" t="b">
        <f t="shared" si="54"/>
        <v>1</v>
      </c>
      <c r="AC73" s="85" t="b">
        <f t="shared" si="55"/>
        <v>1</v>
      </c>
      <c r="AD73" s="85">
        <f t="shared" si="71"/>
        <v>0</v>
      </c>
      <c r="AE73" s="85">
        <f t="shared" si="71"/>
        <v>0</v>
      </c>
      <c r="AF73" s="85">
        <f t="shared" si="71"/>
        <v>0</v>
      </c>
      <c r="AG73" s="85">
        <f t="shared" si="72"/>
        <v>0</v>
      </c>
      <c r="AH73" s="85">
        <f t="shared" si="72"/>
        <v>14</v>
      </c>
      <c r="AI73" s="85">
        <f t="shared" si="77"/>
        <v>42</v>
      </c>
      <c r="AJ73" s="85">
        <f t="shared" si="77"/>
        <v>0</v>
      </c>
      <c r="AK73" s="85">
        <f t="shared" si="73"/>
        <v>0</v>
      </c>
      <c r="AL73" s="85" t="b">
        <f t="shared" si="10"/>
        <v>1</v>
      </c>
    </row>
    <row r="74" spans="1:39" s="85" customFormat="1" ht="19.899999999999999" customHeight="1" x14ac:dyDescent="0.25">
      <c r="A74" s="190" t="s">
        <v>91</v>
      </c>
      <c r="B74" s="305" t="s">
        <v>253</v>
      </c>
      <c r="C74" s="94"/>
      <c r="D74" s="93">
        <v>7</v>
      </c>
      <c r="E74" s="95"/>
      <c r="F74" s="96">
        <f t="shared" si="70"/>
        <v>120</v>
      </c>
      <c r="G74" s="207">
        <v>4</v>
      </c>
      <c r="H74" s="133">
        <f t="shared" si="74"/>
        <v>56</v>
      </c>
      <c r="I74" s="134">
        <v>36</v>
      </c>
      <c r="J74" s="136">
        <v>6</v>
      </c>
      <c r="K74" s="136">
        <v>14</v>
      </c>
      <c r="L74" s="136"/>
      <c r="M74" s="137"/>
      <c r="N74" s="138">
        <f t="shared" si="75"/>
        <v>8</v>
      </c>
      <c r="O74" s="91"/>
      <c r="P74" s="139">
        <f t="shared" si="76"/>
        <v>56</v>
      </c>
      <c r="Q74" s="94"/>
      <c r="R74" s="95"/>
      <c r="S74" s="94"/>
      <c r="T74" s="95"/>
      <c r="U74" s="94"/>
      <c r="V74" s="95"/>
      <c r="W74" s="94">
        <v>4</v>
      </c>
      <c r="X74" s="95"/>
      <c r="Z74" s="85" t="b">
        <f t="shared" si="52"/>
        <v>1</v>
      </c>
      <c r="AA74" s="85" t="b">
        <f t="shared" si="53"/>
        <v>1</v>
      </c>
      <c r="AB74" s="85" t="b">
        <f t="shared" si="54"/>
        <v>1</v>
      </c>
      <c r="AC74" s="85" t="b">
        <f t="shared" si="55"/>
        <v>1</v>
      </c>
      <c r="AD74" s="85">
        <f t="shared" si="71"/>
        <v>0</v>
      </c>
      <c r="AE74" s="85">
        <f t="shared" si="71"/>
        <v>0</v>
      </c>
      <c r="AF74" s="85">
        <f t="shared" si="71"/>
        <v>0</v>
      </c>
      <c r="AG74" s="85">
        <f t="shared" si="72"/>
        <v>0</v>
      </c>
      <c r="AH74" s="85">
        <f t="shared" si="72"/>
        <v>0</v>
      </c>
      <c r="AI74" s="85">
        <f t="shared" si="77"/>
        <v>0</v>
      </c>
      <c r="AJ74" s="85">
        <f t="shared" si="77"/>
        <v>56</v>
      </c>
      <c r="AK74" s="85">
        <f t="shared" si="73"/>
        <v>0</v>
      </c>
      <c r="AL74" s="85" t="b">
        <f t="shared" si="10"/>
        <v>1</v>
      </c>
    </row>
    <row r="75" spans="1:39" s="85" customFormat="1" ht="19.899999999999999" customHeight="1" x14ac:dyDescent="0.25">
      <c r="A75" s="190" t="s">
        <v>92</v>
      </c>
      <c r="B75" s="249" t="s">
        <v>195</v>
      </c>
      <c r="C75" s="94">
        <v>6</v>
      </c>
      <c r="D75" s="93"/>
      <c r="E75" s="95"/>
      <c r="F75" s="96">
        <f t="shared" si="70"/>
        <v>120</v>
      </c>
      <c r="G75" s="207">
        <v>4</v>
      </c>
      <c r="H75" s="133">
        <f t="shared" si="74"/>
        <v>42</v>
      </c>
      <c r="I75" s="134">
        <v>22</v>
      </c>
      <c r="J75" s="136">
        <v>6</v>
      </c>
      <c r="K75" s="136">
        <v>14</v>
      </c>
      <c r="L75" s="136"/>
      <c r="M75" s="137"/>
      <c r="N75" s="138">
        <f t="shared" si="75"/>
        <v>8</v>
      </c>
      <c r="O75" s="91">
        <v>30</v>
      </c>
      <c r="P75" s="139">
        <f t="shared" si="76"/>
        <v>40</v>
      </c>
      <c r="Q75" s="94"/>
      <c r="R75" s="95"/>
      <c r="S75" s="94"/>
      <c r="T75" s="95"/>
      <c r="U75" s="94">
        <v>2</v>
      </c>
      <c r="V75" s="95">
        <v>2</v>
      </c>
      <c r="W75" s="94"/>
      <c r="X75" s="95"/>
      <c r="Z75" s="85" t="b">
        <f t="shared" si="52"/>
        <v>1</v>
      </c>
      <c r="AA75" s="85" t="b">
        <f t="shared" si="53"/>
        <v>1</v>
      </c>
      <c r="AB75" s="85" t="b">
        <f>(G75-1)*14=H75</f>
        <v>1</v>
      </c>
      <c r="AC75" s="85" t="b">
        <f t="shared" si="55"/>
        <v>1</v>
      </c>
      <c r="AD75" s="85">
        <f t="shared" si="71"/>
        <v>0</v>
      </c>
      <c r="AE75" s="85">
        <f t="shared" si="71"/>
        <v>0</v>
      </c>
      <c r="AF75" s="85">
        <f t="shared" si="71"/>
        <v>0</v>
      </c>
      <c r="AG75" s="85">
        <f t="shared" si="72"/>
        <v>0</v>
      </c>
      <c r="AH75" s="85">
        <f t="shared" si="72"/>
        <v>28</v>
      </c>
      <c r="AI75" s="85">
        <f>(V75-1)*14</f>
        <v>14</v>
      </c>
      <c r="AJ75" s="85">
        <f>(W75)*14</f>
        <v>0</v>
      </c>
      <c r="AK75" s="85">
        <f t="shared" si="73"/>
        <v>0</v>
      </c>
      <c r="AL75" s="85" t="b">
        <f t="shared" si="10"/>
        <v>1</v>
      </c>
    </row>
    <row r="76" spans="1:39" s="85" customFormat="1" ht="19.899999999999999" customHeight="1" thickBot="1" x14ac:dyDescent="0.3">
      <c r="A76" s="191" t="s">
        <v>192</v>
      </c>
      <c r="B76" s="250" t="s">
        <v>187</v>
      </c>
      <c r="C76" s="106">
        <v>3.7</v>
      </c>
      <c r="D76" s="105">
        <v>5</v>
      </c>
      <c r="E76" s="107"/>
      <c r="F76" s="103">
        <f t="shared" si="70"/>
        <v>720</v>
      </c>
      <c r="G76" s="104">
        <v>24</v>
      </c>
      <c r="H76" s="133">
        <f t="shared" si="74"/>
        <v>508</v>
      </c>
      <c r="I76" s="155"/>
      <c r="J76" s="176">
        <f>S8*8+T8*8+U8*6+V8*8+W8*10</f>
        <v>508</v>
      </c>
      <c r="K76" s="156"/>
      <c r="L76" s="156"/>
      <c r="M76" s="157"/>
      <c r="N76" s="368">
        <f t="shared" si="75"/>
        <v>48</v>
      </c>
      <c r="O76" s="102">
        <v>60</v>
      </c>
      <c r="P76" s="139">
        <f t="shared" si="76"/>
        <v>104</v>
      </c>
      <c r="Q76" s="106"/>
      <c r="R76" s="107"/>
      <c r="S76" s="106">
        <v>8</v>
      </c>
      <c r="T76" s="107">
        <v>4</v>
      </c>
      <c r="U76" s="106">
        <v>4</v>
      </c>
      <c r="V76" s="107">
        <v>4</v>
      </c>
      <c r="W76" s="106">
        <v>4</v>
      </c>
      <c r="X76" s="107"/>
      <c r="Z76" s="85" t="b">
        <f t="shared" si="52"/>
        <v>1</v>
      </c>
      <c r="AA76" s="85" t="b">
        <f t="shared" si="53"/>
        <v>1</v>
      </c>
      <c r="AB76" s="85" t="b">
        <f t="shared" si="54"/>
        <v>0</v>
      </c>
      <c r="AC76" s="85" t="b">
        <f t="shared" si="55"/>
        <v>1</v>
      </c>
      <c r="AD76" s="85">
        <f>(Q76)*14</f>
        <v>0</v>
      </c>
      <c r="AE76" s="85">
        <f>(R76)*14</f>
        <v>0</v>
      </c>
      <c r="AF76" s="221">
        <f>AF11*8</f>
        <v>136</v>
      </c>
      <c r="AG76" s="221">
        <f>AG11*8</f>
        <v>112</v>
      </c>
      <c r="AH76" s="221">
        <f>AH11*6</f>
        <v>102</v>
      </c>
      <c r="AI76" s="221">
        <f>AI11*8</f>
        <v>88</v>
      </c>
      <c r="AJ76" s="221">
        <f>AJ11*10</f>
        <v>70</v>
      </c>
      <c r="AK76" s="85">
        <f t="shared" si="73"/>
        <v>0</v>
      </c>
      <c r="AL76" s="85" t="b">
        <f t="shared" si="10"/>
        <v>1</v>
      </c>
      <c r="AM76" s="85">
        <f>SUM(AF76:AJ76)</f>
        <v>508</v>
      </c>
    </row>
    <row r="77" spans="1:39" s="109" customFormat="1" ht="19.899999999999999" customHeight="1" thickBot="1" x14ac:dyDescent="0.3">
      <c r="A77" s="243"/>
      <c r="B77" s="244" t="s">
        <v>17</v>
      </c>
      <c r="C77" s="108">
        <v>4</v>
      </c>
      <c r="D77" s="108">
        <v>4</v>
      </c>
      <c r="E77" s="108">
        <v>1</v>
      </c>
      <c r="F77" s="108">
        <f>SUM(F71:F76)</f>
        <v>1440</v>
      </c>
      <c r="G77" s="108">
        <f t="shared" ref="G77:X77" si="78">SUM(G71:G76)</f>
        <v>48</v>
      </c>
      <c r="H77" s="108">
        <f t="shared" si="78"/>
        <v>802</v>
      </c>
      <c r="I77" s="108">
        <f t="shared" si="78"/>
        <v>166</v>
      </c>
      <c r="J77" s="108">
        <f t="shared" si="78"/>
        <v>542</v>
      </c>
      <c r="K77" s="108">
        <f t="shared" si="78"/>
        <v>94</v>
      </c>
      <c r="L77" s="108">
        <f t="shared" si="78"/>
        <v>0</v>
      </c>
      <c r="M77" s="108">
        <f t="shared" si="78"/>
        <v>0</v>
      </c>
      <c r="N77" s="108">
        <f t="shared" si="78"/>
        <v>96</v>
      </c>
      <c r="O77" s="108">
        <f t="shared" si="78"/>
        <v>150</v>
      </c>
      <c r="P77" s="108">
        <f t="shared" si="78"/>
        <v>392</v>
      </c>
      <c r="Q77" s="108">
        <f t="shared" si="78"/>
        <v>0</v>
      </c>
      <c r="R77" s="108">
        <f t="shared" si="78"/>
        <v>0</v>
      </c>
      <c r="S77" s="108">
        <f t="shared" si="78"/>
        <v>9</v>
      </c>
      <c r="T77" s="108">
        <f t="shared" si="78"/>
        <v>8</v>
      </c>
      <c r="U77" s="108">
        <f t="shared" si="78"/>
        <v>11</v>
      </c>
      <c r="V77" s="108">
        <f t="shared" si="78"/>
        <v>11</v>
      </c>
      <c r="W77" s="108">
        <f t="shared" si="78"/>
        <v>9</v>
      </c>
      <c r="X77" s="108">
        <f t="shared" si="78"/>
        <v>0</v>
      </c>
      <c r="Z77" s="85" t="b">
        <f t="shared" si="52"/>
        <v>1</v>
      </c>
      <c r="AA77" s="85" t="b">
        <f t="shared" si="53"/>
        <v>1</v>
      </c>
      <c r="AB77" s="85" t="b">
        <f t="shared" si="54"/>
        <v>0</v>
      </c>
      <c r="AC77" s="85" t="b">
        <f t="shared" si="55"/>
        <v>1</v>
      </c>
      <c r="AD77" s="85"/>
      <c r="AE77" s="85"/>
      <c r="AF77" s="85"/>
      <c r="AG77" s="85"/>
      <c r="AH77" s="85"/>
      <c r="AI77" s="85"/>
      <c r="AJ77" s="85"/>
      <c r="AK77" s="85"/>
      <c r="AL77" s="85"/>
    </row>
    <row r="78" spans="1:39" s="159" customFormat="1" ht="19.899999999999999" customHeight="1" thickBot="1" x14ac:dyDescent="0.3">
      <c r="A78" s="413" t="s">
        <v>260</v>
      </c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5"/>
      <c r="Z78" s="85" t="b">
        <f t="shared" si="52"/>
        <v>1</v>
      </c>
      <c r="AA78" s="85" t="b">
        <f t="shared" si="53"/>
        <v>1</v>
      </c>
      <c r="AB78" s="85" t="b">
        <f t="shared" si="54"/>
        <v>1</v>
      </c>
      <c r="AC78" s="85" t="b">
        <f t="shared" si="55"/>
        <v>1</v>
      </c>
      <c r="AD78" s="85"/>
      <c r="AE78" s="85"/>
      <c r="AF78" s="85"/>
      <c r="AG78" s="85"/>
      <c r="AH78" s="85"/>
      <c r="AI78" s="85"/>
      <c r="AJ78" s="85"/>
      <c r="AK78" s="85"/>
      <c r="AL78" s="85"/>
    </row>
    <row r="79" spans="1:39" s="150" customFormat="1" ht="19.899999999999999" customHeight="1" x14ac:dyDescent="0.25">
      <c r="A79" s="280" t="s">
        <v>269</v>
      </c>
      <c r="B79" s="260" t="s">
        <v>186</v>
      </c>
      <c r="C79" s="166"/>
      <c r="D79" s="124">
        <v>7</v>
      </c>
      <c r="E79" s="162"/>
      <c r="F79" s="121">
        <f t="shared" ref="F79:F81" si="79">G79*30</f>
        <v>180</v>
      </c>
      <c r="G79" s="163">
        <v>6</v>
      </c>
      <c r="H79" s="123"/>
      <c r="I79" s="164"/>
      <c r="J79" s="164"/>
      <c r="K79" s="164"/>
      <c r="L79" s="164"/>
      <c r="M79" s="165"/>
      <c r="N79" s="166"/>
      <c r="O79" s="162"/>
      <c r="P79" s="128">
        <f t="shared" ref="P79:P81" si="80">F79-H79-N79-O79</f>
        <v>180</v>
      </c>
      <c r="Q79" s="123"/>
      <c r="R79" s="162"/>
      <c r="S79" s="121"/>
      <c r="T79" s="162"/>
      <c r="U79" s="123"/>
      <c r="V79" s="162"/>
      <c r="W79" s="123">
        <v>6</v>
      </c>
      <c r="X79" s="162"/>
      <c r="Z79" s="85" t="b">
        <f t="shared" si="52"/>
        <v>1</v>
      </c>
      <c r="AA79" s="85" t="b">
        <f t="shared" si="53"/>
        <v>0</v>
      </c>
      <c r="AB79" s="85" t="b">
        <f t="shared" si="54"/>
        <v>0</v>
      </c>
      <c r="AC79" s="85" t="b">
        <f t="shared" si="55"/>
        <v>1</v>
      </c>
      <c r="AD79" s="85"/>
      <c r="AE79" s="85"/>
      <c r="AF79" s="85"/>
      <c r="AG79" s="85"/>
      <c r="AH79" s="85"/>
      <c r="AI79" s="85"/>
      <c r="AJ79" s="85"/>
      <c r="AK79" s="85"/>
      <c r="AL79" s="85"/>
    </row>
    <row r="80" spans="1:39" s="150" customFormat="1" ht="19.899999999999999" customHeight="1" x14ac:dyDescent="0.25">
      <c r="A80" s="281" t="s">
        <v>270</v>
      </c>
      <c r="B80" s="261" t="s">
        <v>182</v>
      </c>
      <c r="C80" s="171"/>
      <c r="D80" s="134">
        <v>7</v>
      </c>
      <c r="E80" s="135"/>
      <c r="F80" s="96">
        <f t="shared" si="79"/>
        <v>90</v>
      </c>
      <c r="G80" s="258">
        <v>3</v>
      </c>
      <c r="H80" s="133"/>
      <c r="I80" s="169"/>
      <c r="J80" s="169"/>
      <c r="K80" s="169"/>
      <c r="L80" s="169"/>
      <c r="M80" s="170"/>
      <c r="N80" s="171"/>
      <c r="O80" s="135"/>
      <c r="P80" s="139">
        <f t="shared" si="80"/>
        <v>90</v>
      </c>
      <c r="Q80" s="133"/>
      <c r="R80" s="135"/>
      <c r="S80" s="96"/>
      <c r="T80" s="135"/>
      <c r="U80" s="133"/>
      <c r="V80" s="135"/>
      <c r="W80" s="133">
        <v>3</v>
      </c>
      <c r="X80" s="135"/>
      <c r="Z80" s="85" t="b">
        <f t="shared" si="52"/>
        <v>1</v>
      </c>
      <c r="AA80" s="85" t="b">
        <f t="shared" si="53"/>
        <v>0</v>
      </c>
      <c r="AB80" s="85" t="b">
        <f t="shared" si="54"/>
        <v>0</v>
      </c>
      <c r="AC80" s="85" t="b">
        <f t="shared" si="55"/>
        <v>1</v>
      </c>
      <c r="AD80" s="85"/>
      <c r="AE80" s="85"/>
      <c r="AF80" s="85"/>
      <c r="AG80" s="85"/>
      <c r="AH80" s="85"/>
      <c r="AI80" s="85"/>
      <c r="AJ80" s="85"/>
      <c r="AK80" s="85"/>
      <c r="AL80" s="85"/>
    </row>
    <row r="81" spans="1:39" s="150" customFormat="1" ht="19.899999999999999" customHeight="1" thickBot="1" x14ac:dyDescent="0.3">
      <c r="A81" s="173" t="s">
        <v>271</v>
      </c>
      <c r="B81" s="262" t="s">
        <v>183</v>
      </c>
      <c r="C81" s="178"/>
      <c r="D81" s="155">
        <v>7</v>
      </c>
      <c r="E81" s="175"/>
      <c r="F81" s="103">
        <f t="shared" si="79"/>
        <v>90</v>
      </c>
      <c r="G81" s="259">
        <v>3</v>
      </c>
      <c r="H81" s="154"/>
      <c r="I81" s="176"/>
      <c r="J81" s="176"/>
      <c r="K81" s="176"/>
      <c r="L81" s="176"/>
      <c r="M81" s="177"/>
      <c r="N81" s="178"/>
      <c r="O81" s="175"/>
      <c r="P81" s="158">
        <f t="shared" si="80"/>
        <v>90</v>
      </c>
      <c r="Q81" s="154"/>
      <c r="R81" s="175"/>
      <c r="S81" s="103"/>
      <c r="T81" s="175"/>
      <c r="U81" s="154"/>
      <c r="V81" s="175"/>
      <c r="W81" s="282">
        <v>3</v>
      </c>
      <c r="X81" s="175"/>
      <c r="Z81" s="85" t="b">
        <f t="shared" si="52"/>
        <v>1</v>
      </c>
      <c r="AA81" s="85" t="b">
        <f t="shared" si="53"/>
        <v>0</v>
      </c>
      <c r="AB81" s="85" t="b">
        <f t="shared" si="54"/>
        <v>0</v>
      </c>
      <c r="AC81" s="85" t="b">
        <f t="shared" si="55"/>
        <v>1</v>
      </c>
      <c r="AD81" s="85"/>
      <c r="AE81" s="85"/>
      <c r="AF81" s="85"/>
      <c r="AG81" s="85"/>
      <c r="AH81" s="85"/>
      <c r="AI81" s="85"/>
      <c r="AJ81" s="85"/>
      <c r="AK81" s="85"/>
      <c r="AL81" s="85"/>
    </row>
    <row r="82" spans="1:39" s="109" customFormat="1" ht="19.899999999999999" customHeight="1" thickBot="1" x14ac:dyDescent="0.3">
      <c r="A82" s="243"/>
      <c r="B82" s="244" t="s">
        <v>17</v>
      </c>
      <c r="C82" s="108">
        <v>0</v>
      </c>
      <c r="D82" s="108">
        <v>3</v>
      </c>
      <c r="E82" s="108">
        <v>0</v>
      </c>
      <c r="F82" s="108">
        <f>SUM(F79:F81)</f>
        <v>360</v>
      </c>
      <c r="G82" s="108">
        <f t="shared" ref="G82:X82" si="81">SUM(G79:G81)</f>
        <v>12</v>
      </c>
      <c r="H82" s="108">
        <f t="shared" si="81"/>
        <v>0</v>
      </c>
      <c r="I82" s="108">
        <f t="shared" si="81"/>
        <v>0</v>
      </c>
      <c r="J82" s="108">
        <f t="shared" si="81"/>
        <v>0</v>
      </c>
      <c r="K82" s="108">
        <f t="shared" si="81"/>
        <v>0</v>
      </c>
      <c r="L82" s="108">
        <f t="shared" si="81"/>
        <v>0</v>
      </c>
      <c r="M82" s="108">
        <f t="shared" si="81"/>
        <v>0</v>
      </c>
      <c r="N82" s="108">
        <f t="shared" si="81"/>
        <v>0</v>
      </c>
      <c r="O82" s="108">
        <f t="shared" si="81"/>
        <v>0</v>
      </c>
      <c r="P82" s="108">
        <f t="shared" si="81"/>
        <v>360</v>
      </c>
      <c r="Q82" s="108">
        <f t="shared" si="81"/>
        <v>0</v>
      </c>
      <c r="R82" s="108">
        <f t="shared" si="81"/>
        <v>0</v>
      </c>
      <c r="S82" s="108">
        <f t="shared" si="81"/>
        <v>0</v>
      </c>
      <c r="T82" s="108">
        <f t="shared" si="81"/>
        <v>0</v>
      </c>
      <c r="U82" s="108">
        <f t="shared" si="81"/>
        <v>0</v>
      </c>
      <c r="V82" s="108">
        <f t="shared" si="81"/>
        <v>0</v>
      </c>
      <c r="W82" s="108">
        <f t="shared" si="81"/>
        <v>12</v>
      </c>
      <c r="X82" s="108">
        <f t="shared" si="81"/>
        <v>0</v>
      </c>
      <c r="Z82" s="85" t="b">
        <f t="shared" si="52"/>
        <v>1</v>
      </c>
      <c r="AA82" s="85" t="b">
        <f t="shared" si="53"/>
        <v>0</v>
      </c>
      <c r="AB82" s="85" t="b">
        <f t="shared" si="54"/>
        <v>0</v>
      </c>
      <c r="AC82" s="85" t="b">
        <f t="shared" si="55"/>
        <v>1</v>
      </c>
      <c r="AD82" s="85"/>
      <c r="AE82" s="85"/>
      <c r="AF82" s="85"/>
      <c r="AG82" s="85"/>
      <c r="AH82" s="85"/>
      <c r="AI82" s="85"/>
      <c r="AJ82" s="85"/>
      <c r="AK82" s="85"/>
      <c r="AL82" s="85"/>
    </row>
    <row r="83" spans="1:39" s="109" customFormat="1" ht="19.899999999999999" customHeight="1" thickBot="1" x14ac:dyDescent="0.3">
      <c r="A83" s="245"/>
      <c r="B83" s="246" t="s">
        <v>99</v>
      </c>
      <c r="C83" s="208">
        <f t="shared" ref="C83:E83" si="82">C77+C82</f>
        <v>4</v>
      </c>
      <c r="D83" s="208">
        <f t="shared" si="82"/>
        <v>7</v>
      </c>
      <c r="E83" s="208">
        <f t="shared" si="82"/>
        <v>1</v>
      </c>
      <c r="F83" s="208">
        <f>F77+F82</f>
        <v>1800</v>
      </c>
      <c r="G83" s="208">
        <f t="shared" ref="G83:X83" si="83">G77+G82</f>
        <v>60</v>
      </c>
      <c r="H83" s="208">
        <f t="shared" si="83"/>
        <v>802</v>
      </c>
      <c r="I83" s="208">
        <f t="shared" si="83"/>
        <v>166</v>
      </c>
      <c r="J83" s="208">
        <f t="shared" si="83"/>
        <v>542</v>
      </c>
      <c r="K83" s="208">
        <f t="shared" si="83"/>
        <v>94</v>
      </c>
      <c r="L83" s="208">
        <f t="shared" si="83"/>
        <v>0</v>
      </c>
      <c r="M83" s="208">
        <f t="shared" si="83"/>
        <v>0</v>
      </c>
      <c r="N83" s="208">
        <f t="shared" si="83"/>
        <v>96</v>
      </c>
      <c r="O83" s="208">
        <f t="shared" si="83"/>
        <v>150</v>
      </c>
      <c r="P83" s="208">
        <f t="shared" si="83"/>
        <v>752</v>
      </c>
      <c r="Q83" s="208">
        <f t="shared" si="83"/>
        <v>0</v>
      </c>
      <c r="R83" s="208">
        <f t="shared" si="83"/>
        <v>0</v>
      </c>
      <c r="S83" s="208">
        <f t="shared" si="83"/>
        <v>9</v>
      </c>
      <c r="T83" s="208">
        <f t="shared" si="83"/>
        <v>8</v>
      </c>
      <c r="U83" s="208">
        <f t="shared" si="83"/>
        <v>11</v>
      </c>
      <c r="V83" s="208">
        <f t="shared" si="83"/>
        <v>11</v>
      </c>
      <c r="W83" s="208">
        <f t="shared" si="83"/>
        <v>21</v>
      </c>
      <c r="X83" s="208">
        <f t="shared" si="83"/>
        <v>0</v>
      </c>
      <c r="Z83" s="85" t="b">
        <f t="shared" si="52"/>
        <v>1</v>
      </c>
      <c r="AA83" s="85" t="b">
        <f t="shared" si="53"/>
        <v>0</v>
      </c>
      <c r="AB83" s="85" t="b">
        <f t="shared" si="54"/>
        <v>0</v>
      </c>
      <c r="AC83" s="85" t="b">
        <f t="shared" si="55"/>
        <v>1</v>
      </c>
      <c r="AD83" s="85"/>
      <c r="AE83" s="85"/>
      <c r="AF83" s="85"/>
      <c r="AG83" s="85"/>
      <c r="AH83" s="85"/>
      <c r="AI83" s="85"/>
      <c r="AJ83" s="85"/>
      <c r="AK83" s="85"/>
      <c r="AL83" s="85"/>
    </row>
    <row r="84" spans="1:39" s="185" customFormat="1" ht="19.899999999999999" customHeight="1" x14ac:dyDescent="0.25">
      <c r="A84" s="193"/>
      <c r="B84" s="194"/>
      <c r="C84" s="195"/>
      <c r="D84" s="195"/>
      <c r="E84" s="195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  <c r="Z84" s="85" t="b">
        <f t="shared" si="52"/>
        <v>1</v>
      </c>
      <c r="AA84" s="85" t="b">
        <f t="shared" si="53"/>
        <v>1</v>
      </c>
      <c r="AB84" s="85" t="b">
        <f t="shared" si="54"/>
        <v>1</v>
      </c>
      <c r="AC84" s="85" t="b">
        <f t="shared" si="55"/>
        <v>1</v>
      </c>
      <c r="AD84" s="85"/>
      <c r="AE84" s="85"/>
      <c r="AF84" s="85"/>
      <c r="AG84" s="85"/>
      <c r="AH84" s="85"/>
      <c r="AI84" s="85"/>
      <c r="AJ84" s="85"/>
      <c r="AK84" s="85"/>
      <c r="AL84" s="85"/>
    </row>
    <row r="85" spans="1:39" s="85" customFormat="1" ht="19.899999999999999" customHeight="1" x14ac:dyDescent="0.25">
      <c r="A85" s="413" t="s">
        <v>286</v>
      </c>
      <c r="B85" s="414"/>
      <c r="C85" s="414"/>
      <c r="D85" s="414"/>
      <c r="E85" s="414"/>
      <c r="F85" s="414"/>
      <c r="G85" s="414"/>
      <c r="H85" s="414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7"/>
      <c r="Z85" s="85" t="b">
        <f t="shared" si="52"/>
        <v>1</v>
      </c>
      <c r="AA85" s="85" t="b">
        <f t="shared" si="53"/>
        <v>1</v>
      </c>
      <c r="AB85" s="85" t="b">
        <f t="shared" si="54"/>
        <v>1</v>
      </c>
      <c r="AC85" s="85" t="b">
        <f t="shared" si="55"/>
        <v>1</v>
      </c>
    </row>
    <row r="86" spans="1:39" s="85" customFormat="1" ht="19.899999999999999" customHeight="1" thickBot="1" x14ac:dyDescent="0.3">
      <c r="A86" s="199" t="s">
        <v>261</v>
      </c>
      <c r="B86" s="200"/>
      <c r="C86" s="200"/>
      <c r="D86" s="200"/>
      <c r="E86" s="200"/>
      <c r="F86" s="200"/>
      <c r="G86" s="200"/>
      <c r="H86" s="200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201"/>
      <c r="Z86" s="85" t="b">
        <f t="shared" si="52"/>
        <v>1</v>
      </c>
      <c r="AA86" s="85" t="b">
        <f t="shared" si="53"/>
        <v>1</v>
      </c>
      <c r="AB86" s="85" t="b">
        <f t="shared" si="54"/>
        <v>1</v>
      </c>
      <c r="AC86" s="85" t="b">
        <f t="shared" si="55"/>
        <v>1</v>
      </c>
    </row>
    <row r="87" spans="1:39" s="85" customFormat="1" ht="19.899999999999999" customHeight="1" x14ac:dyDescent="0.25">
      <c r="A87" s="189" t="s">
        <v>200</v>
      </c>
      <c r="B87" s="117" t="s">
        <v>185</v>
      </c>
      <c r="C87" s="118">
        <v>6</v>
      </c>
      <c r="D87" s="119"/>
      <c r="E87" s="120">
        <v>7</v>
      </c>
      <c r="F87" s="121">
        <f t="shared" ref="F87:F92" si="84">G87*30</f>
        <v>240</v>
      </c>
      <c r="G87" s="206">
        <v>8</v>
      </c>
      <c r="H87" s="123">
        <f>M87+L87+K87+J87+I87</f>
        <v>84</v>
      </c>
      <c r="I87" s="124">
        <v>36</v>
      </c>
      <c r="J87" s="125">
        <v>10</v>
      </c>
      <c r="K87" s="125">
        <v>38</v>
      </c>
      <c r="L87" s="125"/>
      <c r="M87" s="126"/>
      <c r="N87" s="127">
        <f>G87*2</f>
        <v>16</v>
      </c>
      <c r="O87" s="126">
        <v>60</v>
      </c>
      <c r="P87" s="128">
        <f t="shared" ref="P87:P92" si="85">F87-H87-N87-O87</f>
        <v>80</v>
      </c>
      <c r="Q87" s="118"/>
      <c r="R87" s="120"/>
      <c r="S87" s="118">
        <v>1</v>
      </c>
      <c r="T87" s="120">
        <v>2</v>
      </c>
      <c r="U87" s="118">
        <v>2</v>
      </c>
      <c r="V87" s="120">
        <v>2</v>
      </c>
      <c r="W87" s="118">
        <v>1</v>
      </c>
      <c r="X87" s="120"/>
      <c r="Z87" s="85" t="b">
        <f t="shared" si="52"/>
        <v>1</v>
      </c>
      <c r="AA87" s="85" t="b">
        <f t="shared" si="53"/>
        <v>1</v>
      </c>
      <c r="AB87" s="85" t="b">
        <f t="shared" si="54"/>
        <v>0</v>
      </c>
      <c r="AC87" s="85" t="b">
        <f t="shared" si="55"/>
        <v>1</v>
      </c>
      <c r="AD87" s="85">
        <f t="shared" ref="AD87:AH91" si="86">(Q87)*14</f>
        <v>0</v>
      </c>
      <c r="AE87" s="85">
        <f t="shared" si="86"/>
        <v>0</v>
      </c>
      <c r="AF87" s="85">
        <f t="shared" si="86"/>
        <v>14</v>
      </c>
      <c r="AG87" s="85">
        <f t="shared" si="86"/>
        <v>28</v>
      </c>
      <c r="AH87" s="85">
        <f t="shared" si="86"/>
        <v>28</v>
      </c>
      <c r="AI87" s="85">
        <f>(V87-1)*14</f>
        <v>14</v>
      </c>
      <c r="AJ87" s="85">
        <v>0</v>
      </c>
      <c r="AK87" s="85">
        <f t="shared" ref="AK87:AK92" si="87">(X87)*14</f>
        <v>0</v>
      </c>
      <c r="AL87" s="85" t="b">
        <f t="shared" ref="AL87:AL92" si="88">AD87+AE87+AF87+AG87+AH87+AI87+AJ87+AK87=H87</f>
        <v>1</v>
      </c>
    </row>
    <row r="88" spans="1:39" s="85" customFormat="1" ht="19.899999999999999" customHeight="1" x14ac:dyDescent="0.25">
      <c r="A88" s="190" t="s">
        <v>201</v>
      </c>
      <c r="B88" s="132" t="s">
        <v>197</v>
      </c>
      <c r="C88" s="94"/>
      <c r="D88" s="93">
        <v>5</v>
      </c>
      <c r="E88" s="95"/>
      <c r="F88" s="96">
        <f t="shared" si="84"/>
        <v>120</v>
      </c>
      <c r="G88" s="207">
        <v>4</v>
      </c>
      <c r="H88" s="133">
        <f t="shared" ref="H88:H92" si="89">M88+L88+K88+J88+I88</f>
        <v>56</v>
      </c>
      <c r="I88" s="134">
        <v>36</v>
      </c>
      <c r="J88" s="136">
        <v>6</v>
      </c>
      <c r="K88" s="136">
        <v>14</v>
      </c>
      <c r="L88" s="136"/>
      <c r="M88" s="137"/>
      <c r="N88" s="138">
        <f t="shared" ref="N88:N92" si="90">G88*2</f>
        <v>8</v>
      </c>
      <c r="O88" s="91"/>
      <c r="P88" s="139">
        <f t="shared" si="85"/>
        <v>56</v>
      </c>
      <c r="Q88" s="94"/>
      <c r="R88" s="95"/>
      <c r="S88" s="94"/>
      <c r="T88" s="95">
        <v>2</v>
      </c>
      <c r="U88" s="94">
        <v>2</v>
      </c>
      <c r="V88" s="95"/>
      <c r="W88" s="94"/>
      <c r="X88" s="95"/>
      <c r="Z88" s="85" t="b">
        <f t="shared" si="52"/>
        <v>1</v>
      </c>
      <c r="AA88" s="85" t="b">
        <f t="shared" si="53"/>
        <v>1</v>
      </c>
      <c r="AB88" s="85" t="b">
        <f t="shared" si="54"/>
        <v>1</v>
      </c>
      <c r="AC88" s="85" t="b">
        <f t="shared" si="55"/>
        <v>1</v>
      </c>
      <c r="AD88" s="85">
        <f t="shared" si="86"/>
        <v>0</v>
      </c>
      <c r="AE88" s="85">
        <f t="shared" si="86"/>
        <v>0</v>
      </c>
      <c r="AF88" s="85">
        <f t="shared" si="86"/>
        <v>0</v>
      </c>
      <c r="AG88" s="85">
        <f t="shared" si="86"/>
        <v>28</v>
      </c>
      <c r="AH88" s="85">
        <f t="shared" si="86"/>
        <v>28</v>
      </c>
      <c r="AI88" s="85">
        <f>(V88)*14</f>
        <v>0</v>
      </c>
      <c r="AJ88" s="85">
        <f>(W88)*14</f>
        <v>0</v>
      </c>
      <c r="AK88" s="85">
        <f t="shared" si="87"/>
        <v>0</v>
      </c>
      <c r="AL88" s="85" t="b">
        <f t="shared" si="88"/>
        <v>1</v>
      </c>
    </row>
    <row r="89" spans="1:39" s="85" customFormat="1" ht="19.899999999999999" customHeight="1" x14ac:dyDescent="0.25">
      <c r="A89" s="190" t="s">
        <v>202</v>
      </c>
      <c r="B89" s="132" t="s">
        <v>199</v>
      </c>
      <c r="C89" s="94"/>
      <c r="D89" s="93">
        <v>6</v>
      </c>
      <c r="E89" s="95"/>
      <c r="F89" s="96">
        <f t="shared" si="84"/>
        <v>120</v>
      </c>
      <c r="G89" s="207">
        <v>4</v>
      </c>
      <c r="H89" s="133">
        <f t="shared" si="89"/>
        <v>56</v>
      </c>
      <c r="I89" s="134">
        <v>36</v>
      </c>
      <c r="J89" s="136">
        <v>6</v>
      </c>
      <c r="K89" s="136">
        <v>14</v>
      </c>
      <c r="L89" s="136"/>
      <c r="M89" s="137"/>
      <c r="N89" s="138">
        <f t="shared" si="90"/>
        <v>8</v>
      </c>
      <c r="O89" s="91"/>
      <c r="P89" s="139">
        <f t="shared" si="85"/>
        <v>56</v>
      </c>
      <c r="Q89" s="94"/>
      <c r="R89" s="95"/>
      <c r="S89" s="94"/>
      <c r="T89" s="95"/>
      <c r="U89" s="94">
        <v>1</v>
      </c>
      <c r="V89" s="95">
        <v>3</v>
      </c>
      <c r="W89" s="94"/>
      <c r="X89" s="95"/>
      <c r="Z89" s="85" t="b">
        <f t="shared" si="52"/>
        <v>1</v>
      </c>
      <c r="AA89" s="85" t="b">
        <f t="shared" si="53"/>
        <v>1</v>
      </c>
      <c r="AB89" s="85" t="b">
        <f t="shared" si="54"/>
        <v>1</v>
      </c>
      <c r="AC89" s="85" t="b">
        <f t="shared" si="55"/>
        <v>1</v>
      </c>
      <c r="AD89" s="85">
        <f t="shared" si="86"/>
        <v>0</v>
      </c>
      <c r="AE89" s="85">
        <f t="shared" si="86"/>
        <v>0</v>
      </c>
      <c r="AF89" s="85">
        <f t="shared" si="86"/>
        <v>0</v>
      </c>
      <c r="AG89" s="85">
        <f t="shared" si="86"/>
        <v>0</v>
      </c>
      <c r="AH89" s="85">
        <f t="shared" si="86"/>
        <v>14</v>
      </c>
      <c r="AI89" s="85">
        <f>(V89)*14</f>
        <v>42</v>
      </c>
      <c r="AJ89" s="85">
        <f>(W89)*14</f>
        <v>0</v>
      </c>
      <c r="AK89" s="85">
        <f t="shared" si="87"/>
        <v>0</v>
      </c>
      <c r="AL89" s="85" t="b">
        <f t="shared" si="88"/>
        <v>1</v>
      </c>
    </row>
    <row r="90" spans="1:39" s="85" customFormat="1" ht="19.899999999999999" customHeight="1" x14ac:dyDescent="0.25">
      <c r="A90" s="190" t="s">
        <v>203</v>
      </c>
      <c r="B90" s="249" t="s">
        <v>195</v>
      </c>
      <c r="C90" s="94">
        <v>6</v>
      </c>
      <c r="D90" s="93"/>
      <c r="E90" s="95"/>
      <c r="F90" s="96">
        <f t="shared" si="84"/>
        <v>120</v>
      </c>
      <c r="G90" s="207">
        <v>4</v>
      </c>
      <c r="H90" s="133">
        <f t="shared" si="89"/>
        <v>42</v>
      </c>
      <c r="I90" s="134">
        <v>22</v>
      </c>
      <c r="J90" s="136">
        <v>6</v>
      </c>
      <c r="K90" s="136">
        <v>14</v>
      </c>
      <c r="L90" s="136"/>
      <c r="M90" s="137"/>
      <c r="N90" s="138">
        <f t="shared" si="90"/>
        <v>8</v>
      </c>
      <c r="O90" s="91">
        <v>30</v>
      </c>
      <c r="P90" s="139">
        <f t="shared" si="85"/>
        <v>40</v>
      </c>
      <c r="Q90" s="94"/>
      <c r="R90" s="95"/>
      <c r="S90" s="94"/>
      <c r="T90" s="95"/>
      <c r="U90" s="94">
        <v>2</v>
      </c>
      <c r="V90" s="95">
        <v>2</v>
      </c>
      <c r="W90" s="94"/>
      <c r="X90" s="95"/>
      <c r="Z90" s="85" t="b">
        <f t="shared" si="52"/>
        <v>1</v>
      </c>
      <c r="AA90" s="85" t="b">
        <f t="shared" si="53"/>
        <v>1</v>
      </c>
      <c r="AB90" s="85" t="b">
        <f>(G90-1)*14=H90</f>
        <v>1</v>
      </c>
      <c r="AC90" s="85" t="b">
        <f t="shared" si="55"/>
        <v>1</v>
      </c>
      <c r="AD90" s="85">
        <f t="shared" si="86"/>
        <v>0</v>
      </c>
      <c r="AE90" s="85">
        <f t="shared" si="86"/>
        <v>0</v>
      </c>
      <c r="AF90" s="85">
        <f t="shared" si="86"/>
        <v>0</v>
      </c>
      <c r="AG90" s="85">
        <f t="shared" si="86"/>
        <v>0</v>
      </c>
      <c r="AH90" s="85">
        <f t="shared" si="86"/>
        <v>28</v>
      </c>
      <c r="AI90" s="85">
        <f>(V90-1)*14</f>
        <v>14</v>
      </c>
      <c r="AJ90" s="85">
        <f>(W90)*14</f>
        <v>0</v>
      </c>
      <c r="AK90" s="85">
        <f t="shared" si="87"/>
        <v>0</v>
      </c>
      <c r="AL90" s="85" t="b">
        <f t="shared" si="88"/>
        <v>1</v>
      </c>
    </row>
    <row r="91" spans="1:39" s="85" customFormat="1" ht="19.899999999999999" customHeight="1" x14ac:dyDescent="0.25">
      <c r="A91" s="190" t="s">
        <v>204</v>
      </c>
      <c r="B91" s="305" t="s">
        <v>253</v>
      </c>
      <c r="C91" s="94"/>
      <c r="D91" s="93">
        <v>7</v>
      </c>
      <c r="E91" s="95"/>
      <c r="F91" s="96">
        <f t="shared" si="84"/>
        <v>120</v>
      </c>
      <c r="G91" s="207">
        <v>4</v>
      </c>
      <c r="H91" s="133">
        <f t="shared" si="89"/>
        <v>56</v>
      </c>
      <c r="I91" s="134">
        <v>36</v>
      </c>
      <c r="J91" s="136">
        <v>6</v>
      </c>
      <c r="K91" s="136">
        <v>14</v>
      </c>
      <c r="L91" s="136"/>
      <c r="M91" s="137"/>
      <c r="N91" s="138">
        <f t="shared" si="90"/>
        <v>8</v>
      </c>
      <c r="O91" s="91"/>
      <c r="P91" s="139">
        <f t="shared" si="85"/>
        <v>56</v>
      </c>
      <c r="Q91" s="94"/>
      <c r="R91" s="95"/>
      <c r="S91" s="94"/>
      <c r="T91" s="95"/>
      <c r="U91" s="94"/>
      <c r="V91" s="95"/>
      <c r="W91" s="94">
        <v>4</v>
      </c>
      <c r="X91" s="95"/>
      <c r="Z91" s="85" t="b">
        <f t="shared" si="52"/>
        <v>1</v>
      </c>
      <c r="AA91" s="85" t="b">
        <f t="shared" si="53"/>
        <v>1</v>
      </c>
      <c r="AB91" s="85" t="b">
        <f t="shared" si="54"/>
        <v>1</v>
      </c>
      <c r="AC91" s="85" t="b">
        <f t="shared" si="55"/>
        <v>1</v>
      </c>
      <c r="AD91" s="85">
        <f t="shared" si="86"/>
        <v>0</v>
      </c>
      <c r="AE91" s="85">
        <f t="shared" si="86"/>
        <v>0</v>
      </c>
      <c r="AF91" s="85">
        <f t="shared" si="86"/>
        <v>0</v>
      </c>
      <c r="AG91" s="85">
        <f t="shared" si="86"/>
        <v>0</v>
      </c>
      <c r="AH91" s="85">
        <f t="shared" si="86"/>
        <v>0</v>
      </c>
      <c r="AI91" s="85">
        <f>(V91)*14</f>
        <v>0</v>
      </c>
      <c r="AJ91" s="85">
        <f>(W91)*14</f>
        <v>56</v>
      </c>
      <c r="AK91" s="85">
        <f t="shared" si="87"/>
        <v>0</v>
      </c>
      <c r="AL91" s="85" t="b">
        <f t="shared" si="88"/>
        <v>1</v>
      </c>
    </row>
    <row r="92" spans="1:39" s="85" customFormat="1" ht="19.899999999999999" customHeight="1" thickBot="1" x14ac:dyDescent="0.3">
      <c r="A92" s="191" t="s">
        <v>205</v>
      </c>
      <c r="B92" s="250" t="s">
        <v>188</v>
      </c>
      <c r="C92" s="106">
        <v>3.7</v>
      </c>
      <c r="D92" s="105">
        <v>5</v>
      </c>
      <c r="E92" s="107"/>
      <c r="F92" s="103">
        <f t="shared" si="84"/>
        <v>720</v>
      </c>
      <c r="G92" s="104">
        <v>24</v>
      </c>
      <c r="H92" s="154">
        <f t="shared" si="89"/>
        <v>508</v>
      </c>
      <c r="I92" s="155"/>
      <c r="J92" s="176">
        <v>508</v>
      </c>
      <c r="K92" s="156"/>
      <c r="L92" s="156"/>
      <c r="M92" s="157"/>
      <c r="N92" s="368">
        <f t="shared" si="90"/>
        <v>48</v>
      </c>
      <c r="O92" s="102">
        <v>60</v>
      </c>
      <c r="P92" s="139">
        <f t="shared" si="85"/>
        <v>104</v>
      </c>
      <c r="Q92" s="106"/>
      <c r="R92" s="107"/>
      <c r="S92" s="106">
        <v>8</v>
      </c>
      <c r="T92" s="107">
        <v>4</v>
      </c>
      <c r="U92" s="106">
        <v>4</v>
      </c>
      <c r="V92" s="107">
        <v>4</v>
      </c>
      <c r="W92" s="106">
        <v>4</v>
      </c>
      <c r="X92" s="107"/>
      <c r="Z92" s="85" t="b">
        <f t="shared" si="52"/>
        <v>1</v>
      </c>
      <c r="AA92" s="85" t="b">
        <f t="shared" si="53"/>
        <v>1</v>
      </c>
      <c r="AB92" s="85" t="b">
        <f t="shared" si="54"/>
        <v>0</v>
      </c>
      <c r="AC92" s="85" t="b">
        <f t="shared" si="55"/>
        <v>1</v>
      </c>
      <c r="AD92" s="85">
        <f>(Q92)*14</f>
        <v>0</v>
      </c>
      <c r="AE92" s="85">
        <f>(R92)*14</f>
        <v>0</v>
      </c>
      <c r="AF92" s="221">
        <f>AF76</f>
        <v>136</v>
      </c>
      <c r="AG92" s="221">
        <f>AG76</f>
        <v>112</v>
      </c>
      <c r="AH92" s="221">
        <f>AH76</f>
        <v>102</v>
      </c>
      <c r="AI92" s="221">
        <f>AI76</f>
        <v>88</v>
      </c>
      <c r="AJ92" s="221">
        <f>AJ76</f>
        <v>70</v>
      </c>
      <c r="AK92" s="85">
        <f t="shared" si="87"/>
        <v>0</v>
      </c>
      <c r="AL92" s="85" t="b">
        <f t="shared" si="88"/>
        <v>1</v>
      </c>
      <c r="AM92" s="85">
        <f>SUM(AF92:AJ92)</f>
        <v>508</v>
      </c>
    </row>
    <row r="93" spans="1:39" s="109" customFormat="1" ht="19.899999999999999" customHeight="1" thickBot="1" x14ac:dyDescent="0.3">
      <c r="A93" s="243"/>
      <c r="B93" s="244" t="s">
        <v>17</v>
      </c>
      <c r="C93" s="108">
        <v>4</v>
      </c>
      <c r="D93" s="108">
        <v>4</v>
      </c>
      <c r="E93" s="108">
        <v>1</v>
      </c>
      <c r="F93" s="108">
        <f>SUM(F87:F92)</f>
        <v>1440</v>
      </c>
      <c r="G93" s="108">
        <f t="shared" ref="G93:X93" si="91">SUM(G87:G92)</f>
        <v>48</v>
      </c>
      <c r="H93" s="108">
        <f t="shared" si="91"/>
        <v>802</v>
      </c>
      <c r="I93" s="108">
        <f t="shared" si="91"/>
        <v>166</v>
      </c>
      <c r="J93" s="108">
        <f t="shared" si="91"/>
        <v>542</v>
      </c>
      <c r="K93" s="108">
        <f t="shared" si="91"/>
        <v>94</v>
      </c>
      <c r="L93" s="108">
        <f t="shared" si="91"/>
        <v>0</v>
      </c>
      <c r="M93" s="108">
        <f t="shared" si="91"/>
        <v>0</v>
      </c>
      <c r="N93" s="108">
        <f t="shared" si="91"/>
        <v>96</v>
      </c>
      <c r="O93" s="108">
        <f t="shared" si="91"/>
        <v>150</v>
      </c>
      <c r="P93" s="108">
        <f t="shared" si="91"/>
        <v>392</v>
      </c>
      <c r="Q93" s="108">
        <f t="shared" si="91"/>
        <v>0</v>
      </c>
      <c r="R93" s="108">
        <f t="shared" si="91"/>
        <v>0</v>
      </c>
      <c r="S93" s="108">
        <f t="shared" si="91"/>
        <v>9</v>
      </c>
      <c r="T93" s="108">
        <f t="shared" si="91"/>
        <v>8</v>
      </c>
      <c r="U93" s="108">
        <f t="shared" si="91"/>
        <v>11</v>
      </c>
      <c r="V93" s="108">
        <f t="shared" si="91"/>
        <v>11</v>
      </c>
      <c r="W93" s="108">
        <f t="shared" si="91"/>
        <v>9</v>
      </c>
      <c r="X93" s="108">
        <f t="shared" si="91"/>
        <v>0</v>
      </c>
      <c r="Z93" s="85" t="b">
        <f t="shared" si="52"/>
        <v>1</v>
      </c>
      <c r="AA93" s="85" t="b">
        <f t="shared" si="53"/>
        <v>1</v>
      </c>
      <c r="AB93" s="85" t="b">
        <f t="shared" si="54"/>
        <v>0</v>
      </c>
      <c r="AC93" s="85" t="b">
        <f t="shared" si="55"/>
        <v>1</v>
      </c>
      <c r="AD93" s="85"/>
      <c r="AE93" s="85"/>
      <c r="AF93" s="85"/>
      <c r="AG93" s="85"/>
      <c r="AH93" s="85"/>
      <c r="AI93" s="85"/>
      <c r="AJ93" s="85"/>
      <c r="AK93" s="85"/>
      <c r="AL93" s="85"/>
    </row>
    <row r="94" spans="1:39" s="159" customFormat="1" ht="19.899999999999999" customHeight="1" thickBot="1" x14ac:dyDescent="0.3">
      <c r="A94" s="413" t="s">
        <v>262</v>
      </c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5"/>
      <c r="Z94" s="85" t="b">
        <f t="shared" si="52"/>
        <v>1</v>
      </c>
      <c r="AA94" s="85" t="b">
        <f t="shared" si="53"/>
        <v>1</v>
      </c>
      <c r="AB94" s="85" t="b">
        <f t="shared" si="54"/>
        <v>1</v>
      </c>
      <c r="AC94" s="85" t="b">
        <f t="shared" si="55"/>
        <v>1</v>
      </c>
      <c r="AD94" s="85"/>
      <c r="AE94" s="85"/>
      <c r="AF94" s="85"/>
      <c r="AG94" s="85"/>
      <c r="AH94" s="85"/>
      <c r="AI94" s="85"/>
      <c r="AJ94" s="85"/>
      <c r="AK94" s="85"/>
      <c r="AL94" s="85"/>
    </row>
    <row r="95" spans="1:39" s="150" customFormat="1" ht="19.899999999999999" customHeight="1" x14ac:dyDescent="0.25">
      <c r="A95" s="280" t="s">
        <v>269</v>
      </c>
      <c r="B95" s="260" t="s">
        <v>186</v>
      </c>
      <c r="C95" s="166"/>
      <c r="D95" s="124">
        <v>7</v>
      </c>
      <c r="E95" s="162"/>
      <c r="F95" s="121">
        <f t="shared" ref="F95:F97" si="92">G95*30</f>
        <v>180</v>
      </c>
      <c r="G95" s="163">
        <v>6</v>
      </c>
      <c r="H95" s="123"/>
      <c r="I95" s="164"/>
      <c r="J95" s="164"/>
      <c r="K95" s="164"/>
      <c r="L95" s="164"/>
      <c r="M95" s="165"/>
      <c r="N95" s="166"/>
      <c r="O95" s="162"/>
      <c r="P95" s="128">
        <f t="shared" ref="P95:P97" si="93">F95-H95-N95-O95</f>
        <v>180</v>
      </c>
      <c r="Q95" s="123"/>
      <c r="R95" s="162"/>
      <c r="S95" s="121"/>
      <c r="T95" s="162"/>
      <c r="U95" s="123"/>
      <c r="V95" s="162"/>
      <c r="W95" s="123">
        <v>6</v>
      </c>
      <c r="X95" s="162"/>
      <c r="Z95" s="85" t="b">
        <f t="shared" si="52"/>
        <v>1</v>
      </c>
      <c r="AA95" s="85" t="b">
        <f t="shared" si="53"/>
        <v>0</v>
      </c>
      <c r="AB95" s="85" t="b">
        <f t="shared" si="54"/>
        <v>0</v>
      </c>
      <c r="AC95" s="85" t="b">
        <f t="shared" si="55"/>
        <v>1</v>
      </c>
      <c r="AD95" s="85"/>
      <c r="AE95" s="85"/>
      <c r="AF95" s="85"/>
      <c r="AG95" s="85"/>
      <c r="AH95" s="85"/>
      <c r="AI95" s="85"/>
      <c r="AJ95" s="85"/>
      <c r="AK95" s="85"/>
      <c r="AL95" s="85"/>
    </row>
    <row r="96" spans="1:39" s="150" customFormat="1" ht="19.899999999999999" customHeight="1" x14ac:dyDescent="0.25">
      <c r="A96" s="281" t="s">
        <v>270</v>
      </c>
      <c r="B96" s="261" t="s">
        <v>182</v>
      </c>
      <c r="C96" s="171"/>
      <c r="D96" s="134">
        <v>7</v>
      </c>
      <c r="E96" s="135"/>
      <c r="F96" s="96">
        <f t="shared" si="92"/>
        <v>90</v>
      </c>
      <c r="G96" s="258">
        <v>3</v>
      </c>
      <c r="H96" s="133"/>
      <c r="I96" s="169"/>
      <c r="J96" s="169"/>
      <c r="K96" s="169"/>
      <c r="L96" s="169"/>
      <c r="M96" s="170"/>
      <c r="N96" s="171"/>
      <c r="O96" s="135"/>
      <c r="P96" s="139">
        <f t="shared" si="93"/>
        <v>90</v>
      </c>
      <c r="Q96" s="133"/>
      <c r="R96" s="135"/>
      <c r="S96" s="96"/>
      <c r="T96" s="135"/>
      <c r="U96" s="133"/>
      <c r="V96" s="135"/>
      <c r="W96" s="133">
        <v>3</v>
      </c>
      <c r="X96" s="135"/>
      <c r="Z96" s="85" t="b">
        <f t="shared" si="52"/>
        <v>1</v>
      </c>
      <c r="AA96" s="85" t="b">
        <f t="shared" si="53"/>
        <v>0</v>
      </c>
      <c r="AB96" s="85" t="b">
        <f t="shared" si="54"/>
        <v>0</v>
      </c>
      <c r="AC96" s="85" t="b">
        <f t="shared" si="55"/>
        <v>1</v>
      </c>
      <c r="AD96" s="85"/>
      <c r="AE96" s="85"/>
      <c r="AF96" s="85"/>
      <c r="AG96" s="85"/>
      <c r="AH96" s="85"/>
      <c r="AI96" s="85"/>
      <c r="AJ96" s="85"/>
      <c r="AK96" s="85"/>
      <c r="AL96" s="85"/>
    </row>
    <row r="97" spans="1:39" s="150" customFormat="1" ht="19.899999999999999" customHeight="1" thickBot="1" x14ac:dyDescent="0.3">
      <c r="A97" s="173" t="s">
        <v>271</v>
      </c>
      <c r="B97" s="262" t="s">
        <v>183</v>
      </c>
      <c r="C97" s="178"/>
      <c r="D97" s="155">
        <v>7</v>
      </c>
      <c r="E97" s="175"/>
      <c r="F97" s="103">
        <f t="shared" si="92"/>
        <v>90</v>
      </c>
      <c r="G97" s="259">
        <v>3</v>
      </c>
      <c r="H97" s="154"/>
      <c r="I97" s="176"/>
      <c r="J97" s="176"/>
      <c r="K97" s="176"/>
      <c r="L97" s="176"/>
      <c r="M97" s="177"/>
      <c r="N97" s="178"/>
      <c r="O97" s="175"/>
      <c r="P97" s="139">
        <f t="shared" si="93"/>
        <v>90</v>
      </c>
      <c r="Q97" s="154"/>
      <c r="R97" s="175"/>
      <c r="S97" s="103"/>
      <c r="T97" s="175"/>
      <c r="U97" s="154"/>
      <c r="V97" s="175"/>
      <c r="W97" s="282">
        <v>3</v>
      </c>
      <c r="X97" s="175"/>
      <c r="Z97" s="85" t="b">
        <f t="shared" si="52"/>
        <v>1</v>
      </c>
      <c r="AA97" s="85" t="b">
        <f t="shared" si="53"/>
        <v>0</v>
      </c>
      <c r="AB97" s="85" t="b">
        <f t="shared" si="54"/>
        <v>0</v>
      </c>
      <c r="AC97" s="85" t="b">
        <f t="shared" si="55"/>
        <v>1</v>
      </c>
      <c r="AD97" s="85"/>
      <c r="AE97" s="85"/>
      <c r="AF97" s="85"/>
      <c r="AG97" s="85"/>
      <c r="AH97" s="85"/>
      <c r="AI97" s="85"/>
      <c r="AJ97" s="85"/>
      <c r="AK97" s="85"/>
      <c r="AL97" s="85"/>
    </row>
    <row r="98" spans="1:39" s="109" customFormat="1" ht="19.899999999999999" customHeight="1" thickBot="1" x14ac:dyDescent="0.3">
      <c r="A98" s="243"/>
      <c r="B98" s="244" t="s">
        <v>17</v>
      </c>
      <c r="C98" s="108">
        <v>0</v>
      </c>
      <c r="D98" s="108">
        <v>3</v>
      </c>
      <c r="E98" s="108">
        <v>0</v>
      </c>
      <c r="F98" s="108">
        <f>SUM(F95:F97)</f>
        <v>360</v>
      </c>
      <c r="G98" s="108">
        <f t="shared" ref="G98:X98" si="94">SUM(G95:G97)</f>
        <v>12</v>
      </c>
      <c r="H98" s="108">
        <f t="shared" si="94"/>
        <v>0</v>
      </c>
      <c r="I98" s="108">
        <f t="shared" si="94"/>
        <v>0</v>
      </c>
      <c r="J98" s="108">
        <f t="shared" si="94"/>
        <v>0</v>
      </c>
      <c r="K98" s="108">
        <f t="shared" si="94"/>
        <v>0</v>
      </c>
      <c r="L98" s="108">
        <f t="shared" si="94"/>
        <v>0</v>
      </c>
      <c r="M98" s="108">
        <f t="shared" si="94"/>
        <v>0</v>
      </c>
      <c r="N98" s="108">
        <f t="shared" si="94"/>
        <v>0</v>
      </c>
      <c r="O98" s="108">
        <f t="shared" si="94"/>
        <v>0</v>
      </c>
      <c r="P98" s="108">
        <f t="shared" si="94"/>
        <v>360</v>
      </c>
      <c r="Q98" s="108">
        <f t="shared" si="94"/>
        <v>0</v>
      </c>
      <c r="R98" s="108">
        <f t="shared" si="94"/>
        <v>0</v>
      </c>
      <c r="S98" s="108">
        <f t="shared" si="94"/>
        <v>0</v>
      </c>
      <c r="T98" s="108">
        <f t="shared" si="94"/>
        <v>0</v>
      </c>
      <c r="U98" s="108">
        <f t="shared" si="94"/>
        <v>0</v>
      </c>
      <c r="V98" s="108">
        <f t="shared" si="94"/>
        <v>0</v>
      </c>
      <c r="W98" s="108">
        <f t="shared" si="94"/>
        <v>12</v>
      </c>
      <c r="X98" s="108">
        <f t="shared" si="94"/>
        <v>0</v>
      </c>
      <c r="Z98" s="85" t="b">
        <f t="shared" si="52"/>
        <v>1</v>
      </c>
      <c r="AA98" s="85" t="b">
        <f t="shared" si="53"/>
        <v>0</v>
      </c>
      <c r="AB98" s="85" t="b">
        <f t="shared" si="54"/>
        <v>0</v>
      </c>
      <c r="AC98" s="85" t="b">
        <f t="shared" si="55"/>
        <v>1</v>
      </c>
      <c r="AD98" s="85"/>
      <c r="AE98" s="85"/>
      <c r="AF98" s="85"/>
      <c r="AG98" s="85"/>
      <c r="AH98" s="85"/>
      <c r="AI98" s="85"/>
      <c r="AJ98" s="85"/>
      <c r="AK98" s="85"/>
      <c r="AL98" s="85"/>
    </row>
    <row r="99" spans="1:39" s="109" customFormat="1" ht="19.899999999999999" customHeight="1" thickBot="1" x14ac:dyDescent="0.3">
      <c r="A99" s="245"/>
      <c r="B99" s="246" t="s">
        <v>99</v>
      </c>
      <c r="C99" s="208">
        <f t="shared" ref="C99:E99" si="95">C93+C98</f>
        <v>4</v>
      </c>
      <c r="D99" s="208">
        <f t="shared" si="95"/>
        <v>7</v>
      </c>
      <c r="E99" s="208">
        <f t="shared" si="95"/>
        <v>1</v>
      </c>
      <c r="F99" s="208">
        <f>F93+F98</f>
        <v>1800</v>
      </c>
      <c r="G99" s="208">
        <f>G93+G98</f>
        <v>60</v>
      </c>
      <c r="H99" s="208">
        <f t="shared" ref="H99:X99" si="96">H93+H98</f>
        <v>802</v>
      </c>
      <c r="I99" s="208">
        <f t="shared" si="96"/>
        <v>166</v>
      </c>
      <c r="J99" s="208">
        <f t="shared" si="96"/>
        <v>542</v>
      </c>
      <c r="K99" s="208">
        <f t="shared" si="96"/>
        <v>94</v>
      </c>
      <c r="L99" s="208">
        <f t="shared" si="96"/>
        <v>0</v>
      </c>
      <c r="M99" s="208">
        <f t="shared" si="96"/>
        <v>0</v>
      </c>
      <c r="N99" s="208">
        <f t="shared" si="96"/>
        <v>96</v>
      </c>
      <c r="O99" s="208">
        <f t="shared" si="96"/>
        <v>150</v>
      </c>
      <c r="P99" s="208">
        <f t="shared" si="96"/>
        <v>752</v>
      </c>
      <c r="Q99" s="208">
        <f t="shared" si="96"/>
        <v>0</v>
      </c>
      <c r="R99" s="208">
        <f t="shared" si="96"/>
        <v>0</v>
      </c>
      <c r="S99" s="208">
        <f t="shared" si="96"/>
        <v>9</v>
      </c>
      <c r="T99" s="208">
        <f t="shared" si="96"/>
        <v>8</v>
      </c>
      <c r="U99" s="208">
        <f t="shared" si="96"/>
        <v>11</v>
      </c>
      <c r="V99" s="208">
        <f t="shared" si="96"/>
        <v>11</v>
      </c>
      <c r="W99" s="208">
        <f t="shared" si="96"/>
        <v>21</v>
      </c>
      <c r="X99" s="208">
        <f t="shared" si="96"/>
        <v>0</v>
      </c>
      <c r="Z99" s="85" t="b">
        <f t="shared" si="52"/>
        <v>1</v>
      </c>
      <c r="AA99" s="85" t="b">
        <f t="shared" si="53"/>
        <v>0</v>
      </c>
      <c r="AB99" s="85" t="b">
        <f t="shared" si="54"/>
        <v>0</v>
      </c>
      <c r="AC99" s="85" t="b">
        <f t="shared" si="55"/>
        <v>1</v>
      </c>
      <c r="AD99" s="85"/>
      <c r="AE99" s="85"/>
      <c r="AF99" s="85"/>
      <c r="AG99" s="85"/>
      <c r="AH99" s="85"/>
      <c r="AI99" s="85"/>
      <c r="AJ99" s="85"/>
      <c r="AK99" s="85"/>
      <c r="AL99" s="85"/>
    </row>
    <row r="100" spans="1:39" s="109" customFormat="1" ht="19.899999999999999" customHeight="1" x14ac:dyDescent="0.25">
      <c r="A100" s="193"/>
      <c r="B100" s="194"/>
      <c r="C100" s="195"/>
      <c r="D100" s="195"/>
      <c r="E100" s="195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7"/>
      <c r="Z100" s="85" t="b">
        <f t="shared" si="52"/>
        <v>1</v>
      </c>
      <c r="AA100" s="85" t="b">
        <f t="shared" si="53"/>
        <v>1</v>
      </c>
      <c r="AB100" s="85" t="b">
        <f t="shared" si="54"/>
        <v>1</v>
      </c>
      <c r="AC100" s="85" t="b">
        <f t="shared" si="55"/>
        <v>1</v>
      </c>
      <c r="AD100" s="85"/>
      <c r="AE100" s="85"/>
      <c r="AF100" s="85"/>
      <c r="AG100" s="85"/>
      <c r="AH100" s="85"/>
      <c r="AI100" s="85"/>
      <c r="AJ100" s="85"/>
      <c r="AK100" s="85"/>
      <c r="AL100" s="85"/>
    </row>
    <row r="101" spans="1:39" s="85" customFormat="1" ht="19.899999999999999" customHeight="1" x14ac:dyDescent="0.25">
      <c r="A101" s="413" t="s">
        <v>292</v>
      </c>
      <c r="B101" s="414"/>
      <c r="C101" s="414"/>
      <c r="D101" s="414"/>
      <c r="E101" s="414"/>
      <c r="F101" s="414"/>
      <c r="G101" s="414"/>
      <c r="H101" s="414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7"/>
      <c r="Z101" s="85" t="b">
        <f t="shared" si="52"/>
        <v>1</v>
      </c>
      <c r="AA101" s="85" t="b">
        <f t="shared" si="53"/>
        <v>1</v>
      </c>
      <c r="AB101" s="85" t="b">
        <f t="shared" si="54"/>
        <v>1</v>
      </c>
      <c r="AC101" s="85" t="b">
        <f t="shared" si="55"/>
        <v>1</v>
      </c>
    </row>
    <row r="102" spans="1:39" s="85" customFormat="1" ht="19.899999999999999" customHeight="1" thickBot="1" x14ac:dyDescent="0.3">
      <c r="A102" s="199" t="s">
        <v>263</v>
      </c>
      <c r="B102" s="200"/>
      <c r="C102" s="200"/>
      <c r="D102" s="200"/>
      <c r="E102" s="200"/>
      <c r="F102" s="200"/>
      <c r="G102" s="200"/>
      <c r="H102" s="200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201"/>
      <c r="Z102" s="85" t="b">
        <f t="shared" si="52"/>
        <v>1</v>
      </c>
      <c r="AA102" s="85" t="b">
        <f t="shared" si="53"/>
        <v>1</v>
      </c>
      <c r="AB102" s="85" t="b">
        <f t="shared" si="54"/>
        <v>1</v>
      </c>
      <c r="AC102" s="85" t="b">
        <f t="shared" si="55"/>
        <v>1</v>
      </c>
    </row>
    <row r="103" spans="1:39" s="85" customFormat="1" ht="19.899999999999999" customHeight="1" x14ac:dyDescent="0.25">
      <c r="A103" s="189" t="s">
        <v>228</v>
      </c>
      <c r="B103" s="117" t="s">
        <v>185</v>
      </c>
      <c r="C103" s="118">
        <v>6</v>
      </c>
      <c r="D103" s="119"/>
      <c r="E103" s="120">
        <v>7</v>
      </c>
      <c r="F103" s="121">
        <f t="shared" ref="F103:F108" si="97">G103*30</f>
        <v>240</v>
      </c>
      <c r="G103" s="206">
        <v>8</v>
      </c>
      <c r="H103" s="123">
        <f>M103+L103+K103+J103+I103</f>
        <v>84</v>
      </c>
      <c r="I103" s="124">
        <v>36</v>
      </c>
      <c r="J103" s="125">
        <v>10</v>
      </c>
      <c r="K103" s="125">
        <v>38</v>
      </c>
      <c r="L103" s="125"/>
      <c r="M103" s="126"/>
      <c r="N103" s="127">
        <f>G103*2</f>
        <v>16</v>
      </c>
      <c r="O103" s="126">
        <v>60</v>
      </c>
      <c r="P103" s="128">
        <f t="shared" ref="P103:P108" si="98">F103-H103-N103-O103</f>
        <v>80</v>
      </c>
      <c r="Q103" s="118"/>
      <c r="R103" s="120"/>
      <c r="S103" s="118">
        <v>1</v>
      </c>
      <c r="T103" s="120">
        <v>2</v>
      </c>
      <c r="U103" s="118">
        <v>2</v>
      </c>
      <c r="V103" s="120">
        <v>2</v>
      </c>
      <c r="W103" s="118">
        <v>1</v>
      </c>
      <c r="X103" s="120"/>
      <c r="Z103" s="85" t="b">
        <f t="shared" si="52"/>
        <v>1</v>
      </c>
      <c r="AA103" s="85" t="b">
        <f t="shared" si="53"/>
        <v>1</v>
      </c>
      <c r="AB103" s="85" t="b">
        <f t="shared" si="54"/>
        <v>0</v>
      </c>
      <c r="AC103" s="85" t="b">
        <f t="shared" si="55"/>
        <v>1</v>
      </c>
      <c r="AD103" s="85">
        <f t="shared" ref="AD103:AH107" si="99">(Q103)*14</f>
        <v>0</v>
      </c>
      <c r="AE103" s="85">
        <f t="shared" si="99"/>
        <v>0</v>
      </c>
      <c r="AF103" s="85">
        <f t="shared" si="99"/>
        <v>14</v>
      </c>
      <c r="AG103" s="85">
        <f t="shared" si="99"/>
        <v>28</v>
      </c>
      <c r="AH103" s="85">
        <f t="shared" si="99"/>
        <v>28</v>
      </c>
      <c r="AI103" s="85">
        <v>14</v>
      </c>
      <c r="AJ103" s="85">
        <v>0</v>
      </c>
      <c r="AK103" s="85">
        <f t="shared" ref="AK103:AK108" si="100">(X103)*14</f>
        <v>0</v>
      </c>
      <c r="AL103" s="85" t="b">
        <f t="shared" ref="AL103:AL108" si="101">AD103+AE103+AF103+AG103+AH103+AI103+AJ103+AK103=H103</f>
        <v>1</v>
      </c>
    </row>
    <row r="104" spans="1:39" s="85" customFormat="1" ht="19.899999999999999" customHeight="1" x14ac:dyDescent="0.25">
      <c r="A104" s="190" t="s">
        <v>229</v>
      </c>
      <c r="B104" s="132" t="s">
        <v>198</v>
      </c>
      <c r="C104" s="94"/>
      <c r="D104" s="93">
        <v>5</v>
      </c>
      <c r="E104" s="95"/>
      <c r="F104" s="96">
        <f t="shared" si="97"/>
        <v>120</v>
      </c>
      <c r="G104" s="207">
        <v>4</v>
      </c>
      <c r="H104" s="133">
        <f t="shared" ref="H104:H108" si="102">M104+L104+K104+J104+I104</f>
        <v>56</v>
      </c>
      <c r="I104" s="93">
        <v>20</v>
      </c>
      <c r="J104" s="90">
        <v>8</v>
      </c>
      <c r="K104" s="90">
        <v>28</v>
      </c>
      <c r="L104" s="90"/>
      <c r="M104" s="91"/>
      <c r="N104" s="138">
        <f t="shared" ref="N104:N108" si="103">G104*2</f>
        <v>8</v>
      </c>
      <c r="O104" s="91"/>
      <c r="P104" s="139">
        <f t="shared" si="98"/>
        <v>56</v>
      </c>
      <c r="Q104" s="94"/>
      <c r="R104" s="95"/>
      <c r="S104" s="94"/>
      <c r="T104" s="95">
        <v>2</v>
      </c>
      <c r="U104" s="94">
        <v>2</v>
      </c>
      <c r="V104" s="95"/>
      <c r="W104" s="94"/>
      <c r="X104" s="95"/>
      <c r="Z104" s="85" t="b">
        <f t="shared" si="52"/>
        <v>1</v>
      </c>
      <c r="AA104" s="85" t="b">
        <f t="shared" si="53"/>
        <v>1</v>
      </c>
      <c r="AB104" s="85" t="b">
        <f t="shared" si="54"/>
        <v>1</v>
      </c>
      <c r="AC104" s="85" t="b">
        <f t="shared" si="55"/>
        <v>1</v>
      </c>
      <c r="AD104" s="85">
        <f t="shared" si="99"/>
        <v>0</v>
      </c>
      <c r="AE104" s="85">
        <f t="shared" si="99"/>
        <v>0</v>
      </c>
      <c r="AF104" s="85">
        <f t="shared" si="99"/>
        <v>0</v>
      </c>
      <c r="AG104" s="85">
        <f t="shared" si="99"/>
        <v>28</v>
      </c>
      <c r="AH104" s="85">
        <f t="shared" si="99"/>
        <v>28</v>
      </c>
      <c r="AI104" s="85">
        <f>(V104)*14</f>
        <v>0</v>
      </c>
      <c r="AJ104" s="85">
        <f>(W104)*14</f>
        <v>0</v>
      </c>
      <c r="AK104" s="85">
        <f t="shared" si="100"/>
        <v>0</v>
      </c>
      <c r="AL104" s="85" t="b">
        <f t="shared" si="101"/>
        <v>1</v>
      </c>
    </row>
    <row r="105" spans="1:39" s="85" customFormat="1" ht="19.899999999999999" customHeight="1" x14ac:dyDescent="0.25">
      <c r="A105" s="190" t="s">
        <v>230</v>
      </c>
      <c r="B105" s="132" t="s">
        <v>199</v>
      </c>
      <c r="C105" s="94"/>
      <c r="D105" s="93">
        <v>6</v>
      </c>
      <c r="E105" s="95"/>
      <c r="F105" s="96">
        <f t="shared" si="97"/>
        <v>120</v>
      </c>
      <c r="G105" s="207">
        <v>4</v>
      </c>
      <c r="H105" s="133">
        <f t="shared" si="102"/>
        <v>56</v>
      </c>
      <c r="I105" s="93">
        <v>20</v>
      </c>
      <c r="J105" s="90">
        <v>8</v>
      </c>
      <c r="K105" s="90">
        <v>28</v>
      </c>
      <c r="L105" s="90"/>
      <c r="M105" s="91"/>
      <c r="N105" s="138">
        <f t="shared" si="103"/>
        <v>8</v>
      </c>
      <c r="O105" s="91"/>
      <c r="P105" s="139">
        <f t="shared" si="98"/>
        <v>56</v>
      </c>
      <c r="Q105" s="94"/>
      <c r="R105" s="95"/>
      <c r="S105" s="94"/>
      <c r="T105" s="95"/>
      <c r="U105" s="94">
        <v>1</v>
      </c>
      <c r="V105" s="95">
        <v>3</v>
      </c>
      <c r="W105" s="94"/>
      <c r="X105" s="95"/>
      <c r="Z105" s="85" t="b">
        <f t="shared" si="52"/>
        <v>1</v>
      </c>
      <c r="AA105" s="85" t="b">
        <f t="shared" si="53"/>
        <v>1</v>
      </c>
      <c r="AB105" s="85" t="b">
        <f t="shared" si="54"/>
        <v>1</v>
      </c>
      <c r="AC105" s="85" t="b">
        <f t="shared" si="55"/>
        <v>1</v>
      </c>
      <c r="AD105" s="85">
        <f t="shared" si="99"/>
        <v>0</v>
      </c>
      <c r="AE105" s="85">
        <f t="shared" si="99"/>
        <v>0</v>
      </c>
      <c r="AF105" s="85">
        <f t="shared" si="99"/>
        <v>0</v>
      </c>
      <c r="AG105" s="85">
        <f t="shared" si="99"/>
        <v>0</v>
      </c>
      <c r="AH105" s="85">
        <f t="shared" si="99"/>
        <v>14</v>
      </c>
      <c r="AI105" s="85">
        <f>(V105)*14</f>
        <v>42</v>
      </c>
      <c r="AJ105" s="85">
        <f>(W105)*14</f>
        <v>0</v>
      </c>
      <c r="AK105" s="85">
        <f t="shared" si="100"/>
        <v>0</v>
      </c>
      <c r="AL105" s="85" t="b">
        <f t="shared" si="101"/>
        <v>1</v>
      </c>
    </row>
    <row r="106" spans="1:39" s="85" customFormat="1" ht="19.899999999999999" customHeight="1" x14ac:dyDescent="0.25">
      <c r="A106" s="190" t="s">
        <v>231</v>
      </c>
      <c r="B106" s="249" t="s">
        <v>195</v>
      </c>
      <c r="C106" s="94">
        <v>6</v>
      </c>
      <c r="D106" s="93"/>
      <c r="E106" s="95"/>
      <c r="F106" s="96">
        <f t="shared" si="97"/>
        <v>120</v>
      </c>
      <c r="G106" s="207">
        <v>4</v>
      </c>
      <c r="H106" s="133">
        <f t="shared" si="102"/>
        <v>42</v>
      </c>
      <c r="I106" s="93">
        <v>20</v>
      </c>
      <c r="J106" s="90">
        <v>6</v>
      </c>
      <c r="K106" s="90">
        <v>16</v>
      </c>
      <c r="L106" s="90"/>
      <c r="M106" s="91"/>
      <c r="N106" s="138">
        <f t="shared" si="103"/>
        <v>8</v>
      </c>
      <c r="O106" s="91">
        <v>30</v>
      </c>
      <c r="P106" s="139">
        <f t="shared" si="98"/>
        <v>40</v>
      </c>
      <c r="Q106" s="94"/>
      <c r="R106" s="95"/>
      <c r="S106" s="94"/>
      <c r="T106" s="95"/>
      <c r="U106" s="94">
        <v>2</v>
      </c>
      <c r="V106" s="95">
        <v>2</v>
      </c>
      <c r="W106" s="94"/>
      <c r="X106" s="95"/>
      <c r="Z106" s="85" t="b">
        <f t="shared" si="52"/>
        <v>1</v>
      </c>
      <c r="AA106" s="85" t="b">
        <f t="shared" si="53"/>
        <v>1</v>
      </c>
      <c r="AB106" s="85" t="b">
        <f>(G106-1)*14=H106</f>
        <v>1</v>
      </c>
      <c r="AC106" s="85" t="b">
        <f t="shared" si="55"/>
        <v>1</v>
      </c>
      <c r="AD106" s="85">
        <f t="shared" si="99"/>
        <v>0</v>
      </c>
      <c r="AE106" s="85">
        <f t="shared" si="99"/>
        <v>0</v>
      </c>
      <c r="AF106" s="85">
        <f t="shared" si="99"/>
        <v>0</v>
      </c>
      <c r="AG106" s="85">
        <f t="shared" si="99"/>
        <v>0</v>
      </c>
      <c r="AH106" s="85">
        <f t="shared" si="99"/>
        <v>28</v>
      </c>
      <c r="AI106" s="85">
        <v>14</v>
      </c>
      <c r="AJ106" s="85">
        <f>(W106)*14</f>
        <v>0</v>
      </c>
      <c r="AK106" s="85">
        <f t="shared" si="100"/>
        <v>0</v>
      </c>
      <c r="AL106" s="85" t="b">
        <f t="shared" si="101"/>
        <v>1</v>
      </c>
    </row>
    <row r="107" spans="1:39" s="85" customFormat="1" ht="19.899999999999999" customHeight="1" x14ac:dyDescent="0.25">
      <c r="A107" s="190" t="s">
        <v>232</v>
      </c>
      <c r="B107" s="305" t="s">
        <v>253</v>
      </c>
      <c r="C107" s="94"/>
      <c r="D107" s="93">
        <v>7</v>
      </c>
      <c r="E107" s="95"/>
      <c r="F107" s="96">
        <f t="shared" si="97"/>
        <v>120</v>
      </c>
      <c r="G107" s="207">
        <v>4</v>
      </c>
      <c r="H107" s="133">
        <f t="shared" si="102"/>
        <v>56</v>
      </c>
      <c r="I107" s="93">
        <v>20</v>
      </c>
      <c r="J107" s="90">
        <v>8</v>
      </c>
      <c r="K107" s="90">
        <v>28</v>
      </c>
      <c r="L107" s="90"/>
      <c r="M107" s="91"/>
      <c r="N107" s="138">
        <f t="shared" si="103"/>
        <v>8</v>
      </c>
      <c r="O107" s="91"/>
      <c r="P107" s="139">
        <f t="shared" si="98"/>
        <v>56</v>
      </c>
      <c r="Q107" s="94"/>
      <c r="R107" s="95"/>
      <c r="S107" s="94"/>
      <c r="T107" s="95"/>
      <c r="U107" s="94"/>
      <c r="V107" s="95"/>
      <c r="W107" s="94">
        <v>4</v>
      </c>
      <c r="X107" s="95"/>
      <c r="Z107" s="85" t="b">
        <f t="shared" si="52"/>
        <v>1</v>
      </c>
      <c r="AA107" s="85" t="b">
        <f t="shared" si="53"/>
        <v>1</v>
      </c>
      <c r="AB107" s="85" t="b">
        <f t="shared" si="54"/>
        <v>1</v>
      </c>
      <c r="AC107" s="85" t="b">
        <f t="shared" si="55"/>
        <v>1</v>
      </c>
      <c r="AD107" s="85">
        <f t="shared" si="99"/>
        <v>0</v>
      </c>
      <c r="AE107" s="85">
        <f t="shared" si="99"/>
        <v>0</v>
      </c>
      <c r="AF107" s="85">
        <f t="shared" si="99"/>
        <v>0</v>
      </c>
      <c r="AG107" s="85">
        <f t="shared" si="99"/>
        <v>0</v>
      </c>
      <c r="AH107" s="85">
        <f t="shared" si="99"/>
        <v>0</v>
      </c>
      <c r="AI107" s="85">
        <f>(V107)*14</f>
        <v>0</v>
      </c>
      <c r="AJ107" s="85">
        <f>(W107)*14</f>
        <v>56</v>
      </c>
      <c r="AK107" s="85">
        <f t="shared" si="100"/>
        <v>0</v>
      </c>
      <c r="AL107" s="85" t="b">
        <f t="shared" si="101"/>
        <v>1</v>
      </c>
    </row>
    <row r="108" spans="1:39" s="85" customFormat="1" ht="19.899999999999999" customHeight="1" thickBot="1" x14ac:dyDescent="0.3">
      <c r="A108" s="190" t="s">
        <v>233</v>
      </c>
      <c r="B108" s="250" t="s">
        <v>193</v>
      </c>
      <c r="C108" s="106">
        <v>3.7</v>
      </c>
      <c r="D108" s="105">
        <v>5</v>
      </c>
      <c r="E108" s="107"/>
      <c r="F108" s="103">
        <f t="shared" si="97"/>
        <v>720</v>
      </c>
      <c r="G108" s="104">
        <v>24</v>
      </c>
      <c r="H108" s="133">
        <f t="shared" si="102"/>
        <v>508</v>
      </c>
      <c r="I108" s="155"/>
      <c r="J108" s="176">
        <v>508</v>
      </c>
      <c r="K108" s="156"/>
      <c r="L108" s="156"/>
      <c r="M108" s="157"/>
      <c r="N108" s="368">
        <f t="shared" si="103"/>
        <v>48</v>
      </c>
      <c r="O108" s="102">
        <v>60</v>
      </c>
      <c r="P108" s="139">
        <f t="shared" si="98"/>
        <v>104</v>
      </c>
      <c r="Q108" s="106"/>
      <c r="R108" s="107"/>
      <c r="S108" s="106">
        <v>8</v>
      </c>
      <c r="T108" s="107">
        <v>4</v>
      </c>
      <c r="U108" s="106">
        <v>4</v>
      </c>
      <c r="V108" s="107">
        <v>4</v>
      </c>
      <c r="W108" s="106">
        <v>4</v>
      </c>
      <c r="X108" s="107"/>
      <c r="Z108" s="85" t="b">
        <f t="shared" si="52"/>
        <v>1</v>
      </c>
      <c r="AA108" s="85" t="b">
        <f t="shared" si="53"/>
        <v>1</v>
      </c>
      <c r="AB108" s="85" t="b">
        <f t="shared" si="54"/>
        <v>0</v>
      </c>
      <c r="AC108" s="85" t="b">
        <f t="shared" si="55"/>
        <v>1</v>
      </c>
      <c r="AD108" s="85">
        <f>(Q108)*14</f>
        <v>0</v>
      </c>
      <c r="AE108" s="85">
        <f>(R108)*14</f>
        <v>0</v>
      </c>
      <c r="AF108" s="221">
        <f>AF92</f>
        <v>136</v>
      </c>
      <c r="AG108" s="221">
        <f>AG92</f>
        <v>112</v>
      </c>
      <c r="AH108" s="221">
        <f>AH92</f>
        <v>102</v>
      </c>
      <c r="AI108" s="221">
        <f>AI92</f>
        <v>88</v>
      </c>
      <c r="AJ108" s="221">
        <f>AJ92</f>
        <v>70</v>
      </c>
      <c r="AK108" s="85">
        <f t="shared" si="100"/>
        <v>0</v>
      </c>
      <c r="AL108" s="85" t="b">
        <f t="shared" si="101"/>
        <v>1</v>
      </c>
      <c r="AM108" s="85">
        <f>SUM(AF108:AJ108)</f>
        <v>508</v>
      </c>
    </row>
    <row r="109" spans="1:39" s="109" customFormat="1" ht="19.899999999999999" customHeight="1" thickBot="1" x14ac:dyDescent="0.3">
      <c r="A109" s="243"/>
      <c r="B109" s="244" t="s">
        <v>17</v>
      </c>
      <c r="C109" s="108">
        <v>4</v>
      </c>
      <c r="D109" s="108">
        <v>4</v>
      </c>
      <c r="E109" s="108">
        <v>1</v>
      </c>
      <c r="F109" s="108">
        <f>SUM(F103:F108)</f>
        <v>1440</v>
      </c>
      <c r="G109" s="108">
        <f t="shared" ref="G109:X109" si="104">SUM(G103:G108)</f>
        <v>48</v>
      </c>
      <c r="H109" s="108">
        <f t="shared" si="104"/>
        <v>802</v>
      </c>
      <c r="I109" s="108">
        <f t="shared" si="104"/>
        <v>116</v>
      </c>
      <c r="J109" s="108">
        <f t="shared" si="104"/>
        <v>548</v>
      </c>
      <c r="K109" s="108">
        <f t="shared" si="104"/>
        <v>138</v>
      </c>
      <c r="L109" s="108">
        <f t="shared" si="104"/>
        <v>0</v>
      </c>
      <c r="M109" s="108">
        <f t="shared" si="104"/>
        <v>0</v>
      </c>
      <c r="N109" s="108">
        <f t="shared" si="104"/>
        <v>96</v>
      </c>
      <c r="O109" s="108">
        <f t="shared" si="104"/>
        <v>150</v>
      </c>
      <c r="P109" s="108">
        <f t="shared" si="104"/>
        <v>392</v>
      </c>
      <c r="Q109" s="108">
        <f t="shared" si="104"/>
        <v>0</v>
      </c>
      <c r="R109" s="108">
        <f t="shared" si="104"/>
        <v>0</v>
      </c>
      <c r="S109" s="108">
        <f t="shared" si="104"/>
        <v>9</v>
      </c>
      <c r="T109" s="108">
        <f t="shared" si="104"/>
        <v>8</v>
      </c>
      <c r="U109" s="108">
        <f t="shared" si="104"/>
        <v>11</v>
      </c>
      <c r="V109" s="108">
        <f t="shared" si="104"/>
        <v>11</v>
      </c>
      <c r="W109" s="108">
        <f t="shared" si="104"/>
        <v>9</v>
      </c>
      <c r="X109" s="108">
        <f t="shared" si="104"/>
        <v>0</v>
      </c>
      <c r="Z109" s="85" t="b">
        <f t="shared" ref="Z109:Z136" si="105">G109=Q109+R109+S109+T109+U109+V109+W109+X109</f>
        <v>1</v>
      </c>
      <c r="AA109" s="85" t="b">
        <f t="shared" ref="AA109:AA136" si="106">G109*2=N109</f>
        <v>1</v>
      </c>
      <c r="AB109" s="85" t="b">
        <f t="shared" ref="AB109:AB136" si="107">G109*14=H109</f>
        <v>0</v>
      </c>
      <c r="AC109" s="85" t="b">
        <f t="shared" ref="AC109:AC136" si="108">F109-H109-N109-O109=P109</f>
        <v>1</v>
      </c>
      <c r="AD109" s="85"/>
      <c r="AE109" s="85"/>
      <c r="AF109" s="85"/>
      <c r="AG109" s="85"/>
      <c r="AH109" s="85"/>
      <c r="AI109" s="85"/>
      <c r="AJ109" s="85"/>
      <c r="AK109" s="85"/>
      <c r="AL109" s="85"/>
    </row>
    <row r="110" spans="1:39" s="159" customFormat="1" ht="19.899999999999999" customHeight="1" thickBot="1" x14ac:dyDescent="0.3">
      <c r="A110" s="413" t="s">
        <v>264</v>
      </c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5"/>
      <c r="Z110" s="85" t="b">
        <f t="shared" si="105"/>
        <v>1</v>
      </c>
      <c r="AA110" s="85" t="b">
        <f t="shared" si="106"/>
        <v>1</v>
      </c>
      <c r="AB110" s="85" t="b">
        <f t="shared" si="107"/>
        <v>1</v>
      </c>
      <c r="AC110" s="85" t="b">
        <f t="shared" si="108"/>
        <v>1</v>
      </c>
      <c r="AD110" s="85"/>
      <c r="AE110" s="85"/>
      <c r="AF110" s="85"/>
      <c r="AG110" s="85"/>
      <c r="AH110" s="85"/>
      <c r="AI110" s="85"/>
      <c r="AJ110" s="85"/>
      <c r="AK110" s="85"/>
      <c r="AL110" s="85"/>
    </row>
    <row r="111" spans="1:39" s="150" customFormat="1" ht="19.899999999999999" customHeight="1" x14ac:dyDescent="0.25">
      <c r="A111" s="280" t="s">
        <v>269</v>
      </c>
      <c r="B111" s="260" t="s">
        <v>186</v>
      </c>
      <c r="C111" s="166"/>
      <c r="D111" s="124">
        <v>7</v>
      </c>
      <c r="E111" s="162"/>
      <c r="F111" s="121">
        <f t="shared" ref="F111:F113" si="109">G111*30</f>
        <v>180</v>
      </c>
      <c r="G111" s="163">
        <v>6</v>
      </c>
      <c r="H111" s="123"/>
      <c r="I111" s="164"/>
      <c r="J111" s="164"/>
      <c r="K111" s="164"/>
      <c r="L111" s="164"/>
      <c r="M111" s="165"/>
      <c r="N111" s="166"/>
      <c r="O111" s="162"/>
      <c r="P111" s="128">
        <f t="shared" ref="P111:P113" si="110">F111-H111-N111-O111</f>
        <v>180</v>
      </c>
      <c r="Q111" s="123"/>
      <c r="R111" s="162"/>
      <c r="S111" s="121"/>
      <c r="T111" s="162"/>
      <c r="U111" s="123"/>
      <c r="V111" s="162"/>
      <c r="W111" s="123">
        <v>6</v>
      </c>
      <c r="X111" s="162"/>
      <c r="Z111" s="85" t="b">
        <f t="shared" si="105"/>
        <v>1</v>
      </c>
      <c r="AA111" s="85" t="b">
        <f t="shared" si="106"/>
        <v>0</v>
      </c>
      <c r="AB111" s="85" t="b">
        <f t="shared" si="107"/>
        <v>0</v>
      </c>
      <c r="AC111" s="85" t="b">
        <f t="shared" si="108"/>
        <v>1</v>
      </c>
      <c r="AD111" s="85"/>
      <c r="AE111" s="85"/>
      <c r="AF111" s="85"/>
      <c r="AG111" s="85"/>
      <c r="AH111" s="85"/>
      <c r="AI111" s="85"/>
      <c r="AJ111" s="85"/>
      <c r="AK111" s="85"/>
      <c r="AL111" s="85"/>
    </row>
    <row r="112" spans="1:39" s="150" customFormat="1" ht="19.899999999999999" customHeight="1" x14ac:dyDescent="0.25">
      <c r="A112" s="281" t="s">
        <v>270</v>
      </c>
      <c r="B112" s="261" t="s">
        <v>182</v>
      </c>
      <c r="C112" s="171"/>
      <c r="D112" s="134">
        <v>7</v>
      </c>
      <c r="E112" s="135"/>
      <c r="F112" s="96">
        <f t="shared" si="109"/>
        <v>90</v>
      </c>
      <c r="G112" s="258">
        <v>3</v>
      </c>
      <c r="H112" s="133"/>
      <c r="I112" s="169"/>
      <c r="J112" s="169"/>
      <c r="K112" s="169"/>
      <c r="L112" s="169"/>
      <c r="M112" s="170"/>
      <c r="N112" s="171"/>
      <c r="O112" s="135"/>
      <c r="P112" s="139">
        <f t="shared" si="110"/>
        <v>90</v>
      </c>
      <c r="Q112" s="133"/>
      <c r="R112" s="135"/>
      <c r="S112" s="96"/>
      <c r="T112" s="135"/>
      <c r="U112" s="133"/>
      <c r="V112" s="135"/>
      <c r="W112" s="133">
        <v>3</v>
      </c>
      <c r="X112" s="135"/>
      <c r="Z112" s="85" t="b">
        <f t="shared" si="105"/>
        <v>1</v>
      </c>
      <c r="AA112" s="85" t="b">
        <f t="shared" si="106"/>
        <v>0</v>
      </c>
      <c r="AB112" s="85" t="b">
        <f t="shared" si="107"/>
        <v>0</v>
      </c>
      <c r="AC112" s="85" t="b">
        <f t="shared" si="108"/>
        <v>1</v>
      </c>
      <c r="AD112" s="85"/>
      <c r="AE112" s="85"/>
      <c r="AF112" s="85"/>
      <c r="AG112" s="85"/>
      <c r="AH112" s="85"/>
      <c r="AI112" s="85"/>
      <c r="AJ112" s="85"/>
      <c r="AK112" s="85"/>
      <c r="AL112" s="85"/>
    </row>
    <row r="113" spans="1:39" s="150" customFormat="1" ht="19.899999999999999" customHeight="1" thickBot="1" x14ac:dyDescent="0.3">
      <c r="A113" s="173" t="s">
        <v>271</v>
      </c>
      <c r="B113" s="262" t="s">
        <v>183</v>
      </c>
      <c r="C113" s="178"/>
      <c r="D113" s="155">
        <v>7</v>
      </c>
      <c r="E113" s="175"/>
      <c r="F113" s="103">
        <f t="shared" si="109"/>
        <v>90</v>
      </c>
      <c r="G113" s="259">
        <v>3</v>
      </c>
      <c r="H113" s="154"/>
      <c r="I113" s="176"/>
      <c r="J113" s="176"/>
      <c r="K113" s="176"/>
      <c r="L113" s="176"/>
      <c r="M113" s="177"/>
      <c r="N113" s="178"/>
      <c r="O113" s="175"/>
      <c r="P113" s="158">
        <f t="shared" si="110"/>
        <v>90</v>
      </c>
      <c r="Q113" s="154"/>
      <c r="R113" s="175"/>
      <c r="S113" s="103"/>
      <c r="T113" s="175"/>
      <c r="U113" s="154"/>
      <c r="V113" s="175"/>
      <c r="W113" s="282">
        <v>3</v>
      </c>
      <c r="X113" s="175"/>
      <c r="Z113" s="85" t="b">
        <f t="shared" si="105"/>
        <v>1</v>
      </c>
      <c r="AA113" s="85" t="b">
        <f t="shared" si="106"/>
        <v>0</v>
      </c>
      <c r="AB113" s="85" t="b">
        <f t="shared" si="107"/>
        <v>0</v>
      </c>
      <c r="AC113" s="85" t="b">
        <f t="shared" si="108"/>
        <v>1</v>
      </c>
      <c r="AD113" s="85"/>
      <c r="AE113" s="85"/>
      <c r="AF113" s="85"/>
      <c r="AG113" s="85"/>
      <c r="AH113" s="85"/>
      <c r="AI113" s="85"/>
      <c r="AJ113" s="85"/>
      <c r="AK113" s="85"/>
      <c r="AL113" s="85"/>
    </row>
    <row r="114" spans="1:39" s="109" customFormat="1" ht="19.899999999999999" customHeight="1" thickBot="1" x14ac:dyDescent="0.3">
      <c r="A114" s="243"/>
      <c r="B114" s="244" t="s">
        <v>17</v>
      </c>
      <c r="C114" s="108">
        <v>0</v>
      </c>
      <c r="D114" s="108">
        <v>3</v>
      </c>
      <c r="E114" s="108">
        <v>0</v>
      </c>
      <c r="F114" s="108">
        <f>SUM(F111:F113)</f>
        <v>360</v>
      </c>
      <c r="G114" s="108">
        <f t="shared" ref="G114:X114" si="111">SUM(G111:G113)</f>
        <v>12</v>
      </c>
      <c r="H114" s="108">
        <f t="shared" si="111"/>
        <v>0</v>
      </c>
      <c r="I114" s="108">
        <f t="shared" si="111"/>
        <v>0</v>
      </c>
      <c r="J114" s="108">
        <f t="shared" si="111"/>
        <v>0</v>
      </c>
      <c r="K114" s="108">
        <f t="shared" si="111"/>
        <v>0</v>
      </c>
      <c r="L114" s="108">
        <f t="shared" si="111"/>
        <v>0</v>
      </c>
      <c r="M114" s="108">
        <f t="shared" si="111"/>
        <v>0</v>
      </c>
      <c r="N114" s="108">
        <f t="shared" si="111"/>
        <v>0</v>
      </c>
      <c r="O114" s="108">
        <f t="shared" si="111"/>
        <v>0</v>
      </c>
      <c r="P114" s="108">
        <f t="shared" si="111"/>
        <v>360</v>
      </c>
      <c r="Q114" s="108">
        <f t="shared" si="111"/>
        <v>0</v>
      </c>
      <c r="R114" s="108">
        <f t="shared" si="111"/>
        <v>0</v>
      </c>
      <c r="S114" s="108">
        <f t="shared" si="111"/>
        <v>0</v>
      </c>
      <c r="T114" s="108">
        <f t="shared" si="111"/>
        <v>0</v>
      </c>
      <c r="U114" s="108">
        <f t="shared" si="111"/>
        <v>0</v>
      </c>
      <c r="V114" s="108">
        <f t="shared" si="111"/>
        <v>0</v>
      </c>
      <c r="W114" s="108">
        <f t="shared" si="111"/>
        <v>12</v>
      </c>
      <c r="X114" s="108">
        <f t="shared" si="111"/>
        <v>0</v>
      </c>
      <c r="Z114" s="85" t="b">
        <f t="shared" si="105"/>
        <v>1</v>
      </c>
      <c r="AA114" s="85" t="b">
        <f t="shared" si="106"/>
        <v>0</v>
      </c>
      <c r="AB114" s="85" t="b">
        <f t="shared" si="107"/>
        <v>0</v>
      </c>
      <c r="AC114" s="85" t="b">
        <f t="shared" si="108"/>
        <v>1</v>
      </c>
      <c r="AD114" s="85"/>
      <c r="AE114" s="85"/>
      <c r="AF114" s="85"/>
      <c r="AG114" s="85"/>
      <c r="AH114" s="85"/>
      <c r="AI114" s="85"/>
      <c r="AJ114" s="85"/>
      <c r="AK114" s="85"/>
      <c r="AL114" s="85"/>
    </row>
    <row r="115" spans="1:39" s="109" customFormat="1" ht="19.899999999999999" customHeight="1" thickBot="1" x14ac:dyDescent="0.3">
      <c r="A115" s="245"/>
      <c r="B115" s="246" t="s">
        <v>99</v>
      </c>
      <c r="C115" s="208">
        <f t="shared" ref="C115:E115" si="112">C109+C114</f>
        <v>4</v>
      </c>
      <c r="D115" s="208">
        <f t="shared" si="112"/>
        <v>7</v>
      </c>
      <c r="E115" s="208">
        <f t="shared" si="112"/>
        <v>1</v>
      </c>
      <c r="F115" s="208">
        <f>F109+F114</f>
        <v>1800</v>
      </c>
      <c r="G115" s="208">
        <f>G109+G114</f>
        <v>60</v>
      </c>
      <c r="H115" s="208">
        <f t="shared" ref="H115:X115" si="113">H109+H114</f>
        <v>802</v>
      </c>
      <c r="I115" s="208">
        <f t="shared" si="113"/>
        <v>116</v>
      </c>
      <c r="J115" s="208">
        <f t="shared" si="113"/>
        <v>548</v>
      </c>
      <c r="K115" s="208">
        <f t="shared" si="113"/>
        <v>138</v>
      </c>
      <c r="L115" s="208">
        <f t="shared" si="113"/>
        <v>0</v>
      </c>
      <c r="M115" s="208">
        <f t="shared" si="113"/>
        <v>0</v>
      </c>
      <c r="N115" s="208">
        <f t="shared" si="113"/>
        <v>96</v>
      </c>
      <c r="O115" s="208">
        <f t="shared" si="113"/>
        <v>150</v>
      </c>
      <c r="P115" s="208">
        <f t="shared" si="113"/>
        <v>752</v>
      </c>
      <c r="Q115" s="208">
        <f t="shared" si="113"/>
        <v>0</v>
      </c>
      <c r="R115" s="208">
        <f t="shared" si="113"/>
        <v>0</v>
      </c>
      <c r="S115" s="208">
        <f t="shared" si="113"/>
        <v>9</v>
      </c>
      <c r="T115" s="208">
        <f t="shared" si="113"/>
        <v>8</v>
      </c>
      <c r="U115" s="208">
        <f t="shared" si="113"/>
        <v>11</v>
      </c>
      <c r="V115" s="208">
        <f t="shared" si="113"/>
        <v>11</v>
      </c>
      <c r="W115" s="208">
        <f t="shared" si="113"/>
        <v>21</v>
      </c>
      <c r="X115" s="208">
        <f t="shared" si="113"/>
        <v>0</v>
      </c>
      <c r="Z115" s="85" t="b">
        <f t="shared" si="105"/>
        <v>1</v>
      </c>
      <c r="AA115" s="85" t="b">
        <f t="shared" si="106"/>
        <v>0</v>
      </c>
      <c r="AB115" s="85" t="b">
        <f t="shared" si="107"/>
        <v>0</v>
      </c>
      <c r="AC115" s="85" t="b">
        <f t="shared" si="108"/>
        <v>1</v>
      </c>
      <c r="AD115" s="85"/>
      <c r="AE115" s="85"/>
      <c r="AF115" s="85"/>
      <c r="AG115" s="85"/>
      <c r="AH115" s="85"/>
      <c r="AI115" s="85"/>
      <c r="AJ115" s="85"/>
      <c r="AK115" s="85"/>
      <c r="AL115" s="85"/>
    </row>
    <row r="116" spans="1:39" s="185" customFormat="1" ht="19.899999999999999" customHeight="1" x14ac:dyDescent="0.25">
      <c r="A116" s="183"/>
      <c r="B116" s="184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10"/>
      <c r="Z116" s="85" t="b">
        <f t="shared" si="105"/>
        <v>1</v>
      </c>
      <c r="AA116" s="85" t="b">
        <f t="shared" si="106"/>
        <v>1</v>
      </c>
      <c r="AB116" s="85" t="b">
        <f t="shared" si="107"/>
        <v>1</v>
      </c>
      <c r="AC116" s="85" t="b">
        <f t="shared" si="108"/>
        <v>1</v>
      </c>
      <c r="AD116" s="85"/>
      <c r="AE116" s="85"/>
      <c r="AF116" s="85"/>
      <c r="AG116" s="85"/>
      <c r="AH116" s="85"/>
      <c r="AI116" s="85"/>
      <c r="AJ116" s="85"/>
      <c r="AK116" s="85"/>
      <c r="AL116" s="85"/>
    </row>
    <row r="117" spans="1:39" s="85" customFormat="1" ht="19.899999999999999" customHeight="1" x14ac:dyDescent="0.25">
      <c r="A117" s="413" t="s">
        <v>287</v>
      </c>
      <c r="B117" s="414"/>
      <c r="C117" s="414"/>
      <c r="D117" s="414"/>
      <c r="E117" s="414"/>
      <c r="F117" s="414"/>
      <c r="G117" s="414"/>
      <c r="H117" s="414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7"/>
      <c r="Z117" s="85" t="b">
        <f t="shared" si="105"/>
        <v>1</v>
      </c>
      <c r="AA117" s="85" t="b">
        <f t="shared" si="106"/>
        <v>1</v>
      </c>
      <c r="AB117" s="85" t="b">
        <f t="shared" si="107"/>
        <v>1</v>
      </c>
      <c r="AC117" s="85" t="b">
        <f t="shared" si="108"/>
        <v>1</v>
      </c>
    </row>
    <row r="118" spans="1:39" s="85" customFormat="1" ht="19.899999999999999" customHeight="1" thickBot="1" x14ac:dyDescent="0.3">
      <c r="A118" s="187" t="s">
        <v>267</v>
      </c>
      <c r="B118" s="188"/>
      <c r="C118" s="188"/>
      <c r="D118" s="188"/>
      <c r="E118" s="188"/>
      <c r="F118" s="188"/>
      <c r="G118" s="188"/>
      <c r="H118" s="188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86"/>
      <c r="Z118" s="85" t="b">
        <f t="shared" si="105"/>
        <v>1</v>
      </c>
      <c r="AA118" s="85" t="b">
        <f t="shared" si="106"/>
        <v>1</v>
      </c>
      <c r="AB118" s="85" t="b">
        <f t="shared" si="107"/>
        <v>1</v>
      </c>
      <c r="AC118" s="85" t="b">
        <f t="shared" si="108"/>
        <v>1</v>
      </c>
    </row>
    <row r="119" spans="1:39" s="85" customFormat="1" ht="19.899999999999999" customHeight="1" x14ac:dyDescent="0.25">
      <c r="A119" s="189" t="s">
        <v>234</v>
      </c>
      <c r="B119" s="117" t="s">
        <v>206</v>
      </c>
      <c r="C119" s="118">
        <v>6</v>
      </c>
      <c r="D119" s="119"/>
      <c r="E119" s="120">
        <v>7</v>
      </c>
      <c r="F119" s="121">
        <f t="shared" ref="F119:F124" si="114">G119*30</f>
        <v>240</v>
      </c>
      <c r="G119" s="206">
        <v>8</v>
      </c>
      <c r="H119" s="123">
        <f>M119+L119+K119+J119+I119</f>
        <v>84</v>
      </c>
      <c r="I119" s="124">
        <v>36</v>
      </c>
      <c r="J119" s="125">
        <v>10</v>
      </c>
      <c r="K119" s="125">
        <v>38</v>
      </c>
      <c r="L119" s="125"/>
      <c r="M119" s="126"/>
      <c r="N119" s="127">
        <f>G119*2</f>
        <v>16</v>
      </c>
      <c r="O119" s="126">
        <v>60</v>
      </c>
      <c r="P119" s="128">
        <f t="shared" ref="P119:P124" si="115">F119-H119-N119-O119</f>
        <v>80</v>
      </c>
      <c r="Q119" s="118"/>
      <c r="R119" s="120"/>
      <c r="S119" s="118">
        <v>1</v>
      </c>
      <c r="T119" s="120">
        <v>2</v>
      </c>
      <c r="U119" s="118">
        <v>2</v>
      </c>
      <c r="V119" s="120">
        <v>2</v>
      </c>
      <c r="W119" s="118">
        <v>1</v>
      </c>
      <c r="X119" s="120"/>
      <c r="Z119" s="85" t="b">
        <f t="shared" si="105"/>
        <v>1</v>
      </c>
      <c r="AA119" s="85" t="b">
        <f t="shared" si="106"/>
        <v>1</v>
      </c>
      <c r="AB119" s="85" t="b">
        <f t="shared" si="107"/>
        <v>0</v>
      </c>
      <c r="AC119" s="85" t="b">
        <f t="shared" si="108"/>
        <v>1</v>
      </c>
      <c r="AD119" s="85">
        <f t="shared" ref="AD119:AH123" si="116">(Q119)*14</f>
        <v>0</v>
      </c>
      <c r="AE119" s="85">
        <f t="shared" si="116"/>
        <v>0</v>
      </c>
      <c r="AF119" s="85">
        <f t="shared" si="116"/>
        <v>14</v>
      </c>
      <c r="AG119" s="85">
        <f t="shared" si="116"/>
        <v>28</v>
      </c>
      <c r="AH119" s="85">
        <f t="shared" si="116"/>
        <v>28</v>
      </c>
      <c r="AI119" s="85">
        <v>14</v>
      </c>
      <c r="AJ119" s="85">
        <v>0</v>
      </c>
      <c r="AK119" s="85">
        <f t="shared" ref="AK119:AK124" si="117">(X119)*14</f>
        <v>0</v>
      </c>
      <c r="AL119" s="85" t="b">
        <f t="shared" ref="AL119:AL124" si="118">AD119+AE119+AF119+AG119+AH119+AI119+AJ119+AK119=H119</f>
        <v>1</v>
      </c>
    </row>
    <row r="120" spans="1:39" s="85" customFormat="1" ht="19.899999999999999" customHeight="1" x14ac:dyDescent="0.25">
      <c r="A120" s="190" t="s">
        <v>235</v>
      </c>
      <c r="B120" s="132" t="s">
        <v>191</v>
      </c>
      <c r="C120" s="94"/>
      <c r="D120" s="93">
        <v>5</v>
      </c>
      <c r="E120" s="95"/>
      <c r="F120" s="96">
        <f t="shared" si="114"/>
        <v>120</v>
      </c>
      <c r="G120" s="207">
        <v>4</v>
      </c>
      <c r="H120" s="133">
        <f t="shared" ref="H120:H124" si="119">M120+L120+K120+J120+I120</f>
        <v>56</v>
      </c>
      <c r="I120" s="93">
        <v>20</v>
      </c>
      <c r="J120" s="90">
        <v>8</v>
      </c>
      <c r="K120" s="90">
        <v>28</v>
      </c>
      <c r="L120" s="90"/>
      <c r="M120" s="91"/>
      <c r="N120" s="138">
        <f t="shared" ref="N120:N124" si="120">G120*2</f>
        <v>8</v>
      </c>
      <c r="O120" s="91"/>
      <c r="P120" s="139">
        <f t="shared" si="115"/>
        <v>56</v>
      </c>
      <c r="Q120" s="94"/>
      <c r="R120" s="95"/>
      <c r="S120" s="94"/>
      <c r="T120" s="95">
        <v>2</v>
      </c>
      <c r="U120" s="94">
        <v>2</v>
      </c>
      <c r="V120" s="95"/>
      <c r="W120" s="94"/>
      <c r="X120" s="95"/>
      <c r="Z120" s="85" t="b">
        <f t="shared" si="105"/>
        <v>1</v>
      </c>
      <c r="AA120" s="85" t="b">
        <f t="shared" si="106"/>
        <v>1</v>
      </c>
      <c r="AB120" s="85" t="b">
        <f t="shared" si="107"/>
        <v>1</v>
      </c>
      <c r="AC120" s="85" t="b">
        <f t="shared" si="108"/>
        <v>1</v>
      </c>
      <c r="AD120" s="85">
        <f t="shared" si="116"/>
        <v>0</v>
      </c>
      <c r="AE120" s="85">
        <f t="shared" si="116"/>
        <v>0</v>
      </c>
      <c r="AF120" s="85">
        <f t="shared" si="116"/>
        <v>0</v>
      </c>
      <c r="AG120" s="85">
        <f t="shared" si="116"/>
        <v>28</v>
      </c>
      <c r="AH120" s="85">
        <f t="shared" si="116"/>
        <v>28</v>
      </c>
      <c r="AI120" s="85">
        <f t="shared" ref="AI120:AJ122" si="121">(V120)*14</f>
        <v>0</v>
      </c>
      <c r="AJ120" s="85">
        <f t="shared" si="121"/>
        <v>0</v>
      </c>
      <c r="AK120" s="85">
        <f t="shared" si="117"/>
        <v>0</v>
      </c>
      <c r="AL120" s="85" t="b">
        <f t="shared" si="118"/>
        <v>1</v>
      </c>
    </row>
    <row r="121" spans="1:39" s="85" customFormat="1" ht="19.899999999999999" customHeight="1" x14ac:dyDescent="0.25">
      <c r="A121" s="190" t="s">
        <v>236</v>
      </c>
      <c r="B121" s="132" t="s">
        <v>190</v>
      </c>
      <c r="C121" s="94"/>
      <c r="D121" s="93">
        <v>6</v>
      </c>
      <c r="E121" s="95"/>
      <c r="F121" s="96">
        <f t="shared" si="114"/>
        <v>120</v>
      </c>
      <c r="G121" s="207">
        <v>4</v>
      </c>
      <c r="H121" s="133">
        <f t="shared" si="119"/>
        <v>56</v>
      </c>
      <c r="I121" s="93">
        <v>20</v>
      </c>
      <c r="J121" s="90">
        <v>8</v>
      </c>
      <c r="K121" s="90">
        <v>28</v>
      </c>
      <c r="L121" s="90"/>
      <c r="M121" s="91"/>
      <c r="N121" s="138">
        <f t="shared" si="120"/>
        <v>8</v>
      </c>
      <c r="O121" s="91"/>
      <c r="P121" s="139">
        <f t="shared" si="115"/>
        <v>56</v>
      </c>
      <c r="Q121" s="94"/>
      <c r="R121" s="95"/>
      <c r="S121" s="94"/>
      <c r="T121" s="95"/>
      <c r="U121" s="94">
        <v>1</v>
      </c>
      <c r="V121" s="95">
        <v>3</v>
      </c>
      <c r="W121" s="94"/>
      <c r="X121" s="95"/>
      <c r="Z121" s="85" t="b">
        <f t="shared" si="105"/>
        <v>1</v>
      </c>
      <c r="AA121" s="85" t="b">
        <f t="shared" si="106"/>
        <v>1</v>
      </c>
      <c r="AB121" s="85" t="b">
        <f t="shared" si="107"/>
        <v>1</v>
      </c>
      <c r="AC121" s="85" t="b">
        <f t="shared" si="108"/>
        <v>1</v>
      </c>
      <c r="AD121" s="85">
        <f t="shared" si="116"/>
        <v>0</v>
      </c>
      <c r="AE121" s="85">
        <f t="shared" si="116"/>
        <v>0</v>
      </c>
      <c r="AF121" s="85">
        <f t="shared" si="116"/>
        <v>0</v>
      </c>
      <c r="AG121" s="85">
        <f t="shared" si="116"/>
        <v>0</v>
      </c>
      <c r="AH121" s="85">
        <f t="shared" si="116"/>
        <v>14</v>
      </c>
      <c r="AI121" s="85">
        <f t="shared" si="121"/>
        <v>42</v>
      </c>
      <c r="AJ121" s="85">
        <f t="shared" si="121"/>
        <v>0</v>
      </c>
      <c r="AK121" s="85">
        <f t="shared" si="117"/>
        <v>0</v>
      </c>
      <c r="AL121" s="85" t="b">
        <f t="shared" si="118"/>
        <v>1</v>
      </c>
    </row>
    <row r="122" spans="1:39" s="85" customFormat="1" ht="19.899999999999999" customHeight="1" x14ac:dyDescent="0.25">
      <c r="A122" s="190" t="s">
        <v>237</v>
      </c>
      <c r="B122" s="132" t="s">
        <v>254</v>
      </c>
      <c r="C122" s="94"/>
      <c r="D122" s="93">
        <v>7</v>
      </c>
      <c r="E122" s="95"/>
      <c r="F122" s="96">
        <f t="shared" si="114"/>
        <v>120</v>
      </c>
      <c r="G122" s="207">
        <v>4</v>
      </c>
      <c r="H122" s="133">
        <f t="shared" si="119"/>
        <v>56</v>
      </c>
      <c r="I122" s="93">
        <v>20</v>
      </c>
      <c r="J122" s="90">
        <v>8</v>
      </c>
      <c r="K122" s="90">
        <v>28</v>
      </c>
      <c r="L122" s="90"/>
      <c r="M122" s="91"/>
      <c r="N122" s="138">
        <f t="shared" si="120"/>
        <v>8</v>
      </c>
      <c r="O122" s="91"/>
      <c r="P122" s="139">
        <f t="shared" si="115"/>
        <v>56</v>
      </c>
      <c r="Q122" s="94"/>
      <c r="R122" s="95"/>
      <c r="S122" s="94"/>
      <c r="T122" s="95"/>
      <c r="U122" s="94"/>
      <c r="V122" s="95"/>
      <c r="W122" s="94">
        <v>4</v>
      </c>
      <c r="X122" s="95"/>
      <c r="Z122" s="85" t="b">
        <f t="shared" si="105"/>
        <v>1</v>
      </c>
      <c r="AA122" s="85" t="b">
        <f t="shared" si="106"/>
        <v>1</v>
      </c>
      <c r="AB122" s="85" t="b">
        <f t="shared" si="107"/>
        <v>1</v>
      </c>
      <c r="AC122" s="85" t="b">
        <f t="shared" si="108"/>
        <v>1</v>
      </c>
      <c r="AD122" s="85">
        <f t="shared" si="116"/>
        <v>0</v>
      </c>
      <c r="AE122" s="85">
        <f t="shared" si="116"/>
        <v>0</v>
      </c>
      <c r="AF122" s="85">
        <f t="shared" si="116"/>
        <v>0</v>
      </c>
      <c r="AG122" s="85">
        <f t="shared" si="116"/>
        <v>0</v>
      </c>
      <c r="AH122" s="85">
        <f t="shared" si="116"/>
        <v>0</v>
      </c>
      <c r="AI122" s="85">
        <f t="shared" si="121"/>
        <v>0</v>
      </c>
      <c r="AJ122" s="85">
        <f t="shared" si="121"/>
        <v>56</v>
      </c>
      <c r="AK122" s="85">
        <f t="shared" si="117"/>
        <v>0</v>
      </c>
      <c r="AL122" s="85" t="b">
        <f t="shared" si="118"/>
        <v>1</v>
      </c>
    </row>
    <row r="123" spans="1:39" s="85" customFormat="1" ht="19.899999999999999" customHeight="1" x14ac:dyDescent="0.25">
      <c r="A123" s="190" t="s">
        <v>238</v>
      </c>
      <c r="B123" s="249" t="s">
        <v>195</v>
      </c>
      <c r="C123" s="94">
        <v>6</v>
      </c>
      <c r="D123" s="93"/>
      <c r="E123" s="95"/>
      <c r="F123" s="96">
        <f t="shared" si="114"/>
        <v>120</v>
      </c>
      <c r="G123" s="207">
        <v>4</v>
      </c>
      <c r="H123" s="133">
        <f t="shared" si="119"/>
        <v>42</v>
      </c>
      <c r="I123" s="134">
        <v>20</v>
      </c>
      <c r="J123" s="136">
        <v>6</v>
      </c>
      <c r="K123" s="136">
        <v>16</v>
      </c>
      <c r="L123" s="136"/>
      <c r="M123" s="137"/>
      <c r="N123" s="138">
        <f t="shared" si="120"/>
        <v>8</v>
      </c>
      <c r="O123" s="137">
        <v>30</v>
      </c>
      <c r="P123" s="139">
        <f t="shared" si="115"/>
        <v>40</v>
      </c>
      <c r="Q123" s="94"/>
      <c r="R123" s="95"/>
      <c r="S123" s="94"/>
      <c r="T123" s="95"/>
      <c r="U123" s="94">
        <v>2</v>
      </c>
      <c r="V123" s="95">
        <v>2</v>
      </c>
      <c r="W123" s="94"/>
      <c r="X123" s="95"/>
      <c r="Z123" s="85" t="b">
        <f t="shared" si="105"/>
        <v>1</v>
      </c>
      <c r="AA123" s="85" t="b">
        <f t="shared" si="106"/>
        <v>1</v>
      </c>
      <c r="AB123" s="85" t="b">
        <f>(G123-1)*14=H123</f>
        <v>1</v>
      </c>
      <c r="AC123" s="85" t="b">
        <f t="shared" si="108"/>
        <v>1</v>
      </c>
      <c r="AD123" s="85">
        <f t="shared" si="116"/>
        <v>0</v>
      </c>
      <c r="AE123" s="85">
        <f t="shared" si="116"/>
        <v>0</v>
      </c>
      <c r="AF123" s="85">
        <f t="shared" si="116"/>
        <v>0</v>
      </c>
      <c r="AG123" s="85">
        <f t="shared" si="116"/>
        <v>0</v>
      </c>
      <c r="AH123" s="85">
        <f t="shared" si="116"/>
        <v>28</v>
      </c>
      <c r="AI123" s="85">
        <v>14</v>
      </c>
      <c r="AJ123" s="85">
        <f>(W123)*14</f>
        <v>0</v>
      </c>
      <c r="AK123" s="85">
        <f t="shared" si="117"/>
        <v>0</v>
      </c>
      <c r="AL123" s="85" t="b">
        <f t="shared" si="118"/>
        <v>1</v>
      </c>
    </row>
    <row r="124" spans="1:39" s="85" customFormat="1" ht="19.899999999999999" customHeight="1" thickBot="1" x14ac:dyDescent="0.3">
      <c r="A124" s="190" t="s">
        <v>239</v>
      </c>
      <c r="B124" s="250" t="s">
        <v>194</v>
      </c>
      <c r="C124" s="106">
        <v>3.7</v>
      </c>
      <c r="D124" s="105">
        <v>5</v>
      </c>
      <c r="E124" s="107"/>
      <c r="F124" s="103">
        <f t="shared" si="114"/>
        <v>720</v>
      </c>
      <c r="G124" s="104">
        <v>24</v>
      </c>
      <c r="H124" s="133">
        <f t="shared" si="119"/>
        <v>508</v>
      </c>
      <c r="I124" s="155"/>
      <c r="J124" s="176">
        <v>508</v>
      </c>
      <c r="K124" s="156"/>
      <c r="L124" s="156"/>
      <c r="M124" s="157"/>
      <c r="N124" s="368">
        <f t="shared" si="120"/>
        <v>48</v>
      </c>
      <c r="O124" s="102">
        <v>60</v>
      </c>
      <c r="P124" s="139">
        <f t="shared" si="115"/>
        <v>104</v>
      </c>
      <c r="Q124" s="106"/>
      <c r="R124" s="107"/>
      <c r="S124" s="106">
        <v>8</v>
      </c>
      <c r="T124" s="107">
        <v>4</v>
      </c>
      <c r="U124" s="106">
        <v>4</v>
      </c>
      <c r="V124" s="107">
        <v>4</v>
      </c>
      <c r="W124" s="106">
        <v>4</v>
      </c>
      <c r="X124" s="107"/>
      <c r="Z124" s="85" t="b">
        <f t="shared" si="105"/>
        <v>1</v>
      </c>
      <c r="AA124" s="85" t="b">
        <f t="shared" si="106"/>
        <v>1</v>
      </c>
      <c r="AB124" s="85" t="b">
        <f t="shared" si="107"/>
        <v>0</v>
      </c>
      <c r="AC124" s="85" t="b">
        <f t="shared" si="108"/>
        <v>1</v>
      </c>
      <c r="AD124" s="85">
        <f>(Q124)*14</f>
        <v>0</v>
      </c>
      <c r="AE124" s="85">
        <f>(R124)*14</f>
        <v>0</v>
      </c>
      <c r="AF124" s="221">
        <f>AF108</f>
        <v>136</v>
      </c>
      <c r="AG124" s="221">
        <f>AG108</f>
        <v>112</v>
      </c>
      <c r="AH124" s="221">
        <f>AH108</f>
        <v>102</v>
      </c>
      <c r="AI124" s="221">
        <f>AI108</f>
        <v>88</v>
      </c>
      <c r="AJ124" s="221">
        <f>AJ108</f>
        <v>70</v>
      </c>
      <c r="AK124" s="85">
        <f t="shared" si="117"/>
        <v>0</v>
      </c>
      <c r="AL124" s="85" t="b">
        <f t="shared" si="118"/>
        <v>1</v>
      </c>
      <c r="AM124" s="85">
        <f>SUM(AF124:AJ124)</f>
        <v>508</v>
      </c>
    </row>
    <row r="125" spans="1:39" s="85" customFormat="1" ht="19.899999999999999" customHeight="1" thickBot="1" x14ac:dyDescent="0.3">
      <c r="A125" s="243"/>
      <c r="B125" s="244" t="s">
        <v>17</v>
      </c>
      <c r="C125" s="108">
        <v>4</v>
      </c>
      <c r="D125" s="108">
        <v>4</v>
      </c>
      <c r="E125" s="108">
        <v>1</v>
      </c>
      <c r="F125" s="108">
        <f>SUM(F119:F124)</f>
        <v>1440</v>
      </c>
      <c r="G125" s="108">
        <f t="shared" ref="G125:X125" si="122">SUM(G119:G124)</f>
        <v>48</v>
      </c>
      <c r="H125" s="108">
        <f t="shared" si="122"/>
        <v>802</v>
      </c>
      <c r="I125" s="108">
        <f t="shared" si="122"/>
        <v>116</v>
      </c>
      <c r="J125" s="108">
        <f t="shared" si="122"/>
        <v>548</v>
      </c>
      <c r="K125" s="108">
        <f t="shared" si="122"/>
        <v>138</v>
      </c>
      <c r="L125" s="108">
        <f t="shared" si="122"/>
        <v>0</v>
      </c>
      <c r="M125" s="108">
        <f t="shared" si="122"/>
        <v>0</v>
      </c>
      <c r="N125" s="108">
        <f t="shared" si="122"/>
        <v>96</v>
      </c>
      <c r="O125" s="108">
        <f t="shared" si="122"/>
        <v>150</v>
      </c>
      <c r="P125" s="108">
        <f t="shared" si="122"/>
        <v>392</v>
      </c>
      <c r="Q125" s="108">
        <f t="shared" si="122"/>
        <v>0</v>
      </c>
      <c r="R125" s="108">
        <f t="shared" si="122"/>
        <v>0</v>
      </c>
      <c r="S125" s="108">
        <f t="shared" si="122"/>
        <v>9</v>
      </c>
      <c r="T125" s="108">
        <f t="shared" si="122"/>
        <v>8</v>
      </c>
      <c r="U125" s="108">
        <f t="shared" si="122"/>
        <v>11</v>
      </c>
      <c r="V125" s="108">
        <f t="shared" si="122"/>
        <v>11</v>
      </c>
      <c r="W125" s="108">
        <f t="shared" si="122"/>
        <v>9</v>
      </c>
      <c r="X125" s="108">
        <f t="shared" si="122"/>
        <v>0</v>
      </c>
      <c r="Z125" s="85" t="b">
        <f t="shared" si="105"/>
        <v>1</v>
      </c>
      <c r="AA125" s="85" t="b">
        <f t="shared" si="106"/>
        <v>1</v>
      </c>
      <c r="AB125" s="85" t="b">
        <f t="shared" si="107"/>
        <v>0</v>
      </c>
      <c r="AC125" s="85" t="b">
        <f t="shared" si="108"/>
        <v>1</v>
      </c>
    </row>
    <row r="126" spans="1:39" s="85" customFormat="1" ht="19.899999999999999" customHeight="1" thickBot="1" x14ac:dyDescent="0.3">
      <c r="A126" s="413" t="s">
        <v>268</v>
      </c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5"/>
      <c r="Z126" s="85" t="b">
        <f t="shared" si="105"/>
        <v>1</v>
      </c>
      <c r="AA126" s="85" t="b">
        <f t="shared" si="106"/>
        <v>1</v>
      </c>
      <c r="AB126" s="85" t="b">
        <f t="shared" si="107"/>
        <v>1</v>
      </c>
      <c r="AC126" s="85" t="b">
        <f t="shared" si="108"/>
        <v>1</v>
      </c>
    </row>
    <row r="127" spans="1:39" s="85" customFormat="1" ht="19.899999999999999" customHeight="1" x14ac:dyDescent="0.25">
      <c r="A127" s="280" t="s">
        <v>269</v>
      </c>
      <c r="B127" s="161" t="s">
        <v>189</v>
      </c>
      <c r="C127" s="166"/>
      <c r="D127" s="124">
        <v>7</v>
      </c>
      <c r="E127" s="162"/>
      <c r="F127" s="121">
        <f t="shared" ref="F127:F129" si="123">G127*30</f>
        <v>180</v>
      </c>
      <c r="G127" s="163">
        <v>6</v>
      </c>
      <c r="H127" s="123"/>
      <c r="I127" s="164"/>
      <c r="J127" s="164"/>
      <c r="K127" s="164"/>
      <c r="L127" s="164"/>
      <c r="M127" s="165"/>
      <c r="N127" s="166"/>
      <c r="O127" s="162"/>
      <c r="P127" s="128">
        <f t="shared" ref="P127:P129" si="124">F127-H127-N127-O127</f>
        <v>180</v>
      </c>
      <c r="Q127" s="123"/>
      <c r="R127" s="162"/>
      <c r="S127" s="121"/>
      <c r="T127" s="162"/>
      <c r="U127" s="123"/>
      <c r="V127" s="162"/>
      <c r="W127" s="123">
        <v>6</v>
      </c>
      <c r="X127" s="162"/>
      <c r="Z127" s="85" t="b">
        <f t="shared" si="105"/>
        <v>1</v>
      </c>
      <c r="AA127" s="85" t="b">
        <f t="shared" si="106"/>
        <v>0</v>
      </c>
      <c r="AB127" s="85" t="b">
        <f t="shared" si="107"/>
        <v>0</v>
      </c>
      <c r="AC127" s="85" t="b">
        <f t="shared" si="108"/>
        <v>1</v>
      </c>
    </row>
    <row r="128" spans="1:39" s="85" customFormat="1" ht="19.899999999999999" customHeight="1" x14ac:dyDescent="0.25">
      <c r="A128" s="281" t="s">
        <v>270</v>
      </c>
      <c r="B128" s="261" t="s">
        <v>182</v>
      </c>
      <c r="C128" s="171"/>
      <c r="D128" s="134">
        <v>7</v>
      </c>
      <c r="E128" s="135"/>
      <c r="F128" s="96">
        <f t="shared" si="123"/>
        <v>90</v>
      </c>
      <c r="G128" s="258">
        <v>3</v>
      </c>
      <c r="H128" s="133"/>
      <c r="I128" s="169"/>
      <c r="J128" s="169"/>
      <c r="K128" s="169"/>
      <c r="L128" s="169"/>
      <c r="M128" s="170"/>
      <c r="N128" s="171"/>
      <c r="O128" s="135"/>
      <c r="P128" s="139">
        <f t="shared" si="124"/>
        <v>90</v>
      </c>
      <c r="Q128" s="133"/>
      <c r="R128" s="135"/>
      <c r="S128" s="96"/>
      <c r="T128" s="135"/>
      <c r="U128" s="133"/>
      <c r="V128" s="135"/>
      <c r="W128" s="133">
        <v>3</v>
      </c>
      <c r="X128" s="135"/>
      <c r="Z128" s="85" t="b">
        <f t="shared" si="105"/>
        <v>1</v>
      </c>
      <c r="AA128" s="85" t="b">
        <f t="shared" si="106"/>
        <v>0</v>
      </c>
      <c r="AB128" s="85" t="b">
        <f t="shared" si="107"/>
        <v>0</v>
      </c>
      <c r="AC128" s="85" t="b">
        <f t="shared" si="108"/>
        <v>1</v>
      </c>
    </row>
    <row r="129" spans="1:38" s="85" customFormat="1" ht="19.899999999999999" customHeight="1" thickBot="1" x14ac:dyDescent="0.3">
      <c r="A129" s="173" t="s">
        <v>271</v>
      </c>
      <c r="B129" s="262" t="s">
        <v>183</v>
      </c>
      <c r="C129" s="178"/>
      <c r="D129" s="155">
        <v>7</v>
      </c>
      <c r="E129" s="175"/>
      <c r="F129" s="103">
        <f t="shared" si="123"/>
        <v>90</v>
      </c>
      <c r="G129" s="259">
        <v>3</v>
      </c>
      <c r="H129" s="154"/>
      <c r="I129" s="176"/>
      <c r="J129" s="176"/>
      <c r="K129" s="176"/>
      <c r="L129" s="176"/>
      <c r="M129" s="177"/>
      <c r="N129" s="178"/>
      <c r="O129" s="175"/>
      <c r="P129" s="158">
        <f t="shared" si="124"/>
        <v>90</v>
      </c>
      <c r="Q129" s="154"/>
      <c r="R129" s="175"/>
      <c r="S129" s="103"/>
      <c r="T129" s="175"/>
      <c r="U129" s="154"/>
      <c r="V129" s="175"/>
      <c r="W129" s="282">
        <v>3</v>
      </c>
      <c r="X129" s="175"/>
      <c r="Z129" s="85" t="b">
        <f t="shared" si="105"/>
        <v>1</v>
      </c>
      <c r="AA129" s="85" t="b">
        <f t="shared" si="106"/>
        <v>0</v>
      </c>
      <c r="AB129" s="85" t="b">
        <f t="shared" si="107"/>
        <v>0</v>
      </c>
      <c r="AC129" s="85" t="b">
        <f t="shared" si="108"/>
        <v>1</v>
      </c>
    </row>
    <row r="130" spans="1:38" s="85" customFormat="1" ht="19.899999999999999" customHeight="1" thickBot="1" x14ac:dyDescent="0.3">
      <c r="A130" s="243"/>
      <c r="B130" s="244" t="s">
        <v>17</v>
      </c>
      <c r="C130" s="108">
        <v>0</v>
      </c>
      <c r="D130" s="108">
        <v>3</v>
      </c>
      <c r="E130" s="108">
        <v>0</v>
      </c>
      <c r="F130" s="108">
        <f>SUM(F127:F129)</f>
        <v>360</v>
      </c>
      <c r="G130" s="108">
        <f t="shared" ref="G130:X130" si="125">SUM(G127:G129)</f>
        <v>12</v>
      </c>
      <c r="H130" s="108">
        <f t="shared" si="125"/>
        <v>0</v>
      </c>
      <c r="I130" s="108">
        <f t="shared" si="125"/>
        <v>0</v>
      </c>
      <c r="J130" s="108">
        <f t="shared" si="125"/>
        <v>0</v>
      </c>
      <c r="K130" s="108">
        <f t="shared" si="125"/>
        <v>0</v>
      </c>
      <c r="L130" s="108">
        <f t="shared" si="125"/>
        <v>0</v>
      </c>
      <c r="M130" s="108">
        <f t="shared" si="125"/>
        <v>0</v>
      </c>
      <c r="N130" s="108">
        <f t="shared" si="125"/>
        <v>0</v>
      </c>
      <c r="O130" s="108">
        <f t="shared" si="125"/>
        <v>0</v>
      </c>
      <c r="P130" s="108">
        <f t="shared" si="125"/>
        <v>360</v>
      </c>
      <c r="Q130" s="108">
        <f t="shared" si="125"/>
        <v>0</v>
      </c>
      <c r="R130" s="108">
        <f t="shared" si="125"/>
        <v>0</v>
      </c>
      <c r="S130" s="108">
        <f t="shared" si="125"/>
        <v>0</v>
      </c>
      <c r="T130" s="108">
        <f t="shared" si="125"/>
        <v>0</v>
      </c>
      <c r="U130" s="108">
        <f t="shared" si="125"/>
        <v>0</v>
      </c>
      <c r="V130" s="108">
        <f t="shared" si="125"/>
        <v>0</v>
      </c>
      <c r="W130" s="108">
        <f t="shared" si="125"/>
        <v>12</v>
      </c>
      <c r="X130" s="108">
        <f t="shared" si="125"/>
        <v>0</v>
      </c>
      <c r="Z130" s="85" t="b">
        <f t="shared" si="105"/>
        <v>1</v>
      </c>
      <c r="AA130" s="85" t="b">
        <f t="shared" si="106"/>
        <v>0</v>
      </c>
      <c r="AB130" s="85" t="b">
        <f t="shared" si="107"/>
        <v>0</v>
      </c>
      <c r="AC130" s="85" t="b">
        <f t="shared" si="108"/>
        <v>1</v>
      </c>
    </row>
    <row r="131" spans="1:38" s="85" customFormat="1" ht="19.899999999999999" customHeight="1" thickBot="1" x14ac:dyDescent="0.3">
      <c r="A131" s="245"/>
      <c r="B131" s="246" t="s">
        <v>99</v>
      </c>
      <c r="C131" s="208">
        <f t="shared" ref="C131:E131" si="126">C125+C130</f>
        <v>4</v>
      </c>
      <c r="D131" s="208">
        <f t="shared" si="126"/>
        <v>7</v>
      </c>
      <c r="E131" s="208">
        <f t="shared" si="126"/>
        <v>1</v>
      </c>
      <c r="F131" s="208">
        <f>F125+F130</f>
        <v>1800</v>
      </c>
      <c r="G131" s="208">
        <f t="shared" ref="G131:X131" si="127">G125+G130</f>
        <v>60</v>
      </c>
      <c r="H131" s="208">
        <f t="shared" si="127"/>
        <v>802</v>
      </c>
      <c r="I131" s="208">
        <f t="shared" si="127"/>
        <v>116</v>
      </c>
      <c r="J131" s="208">
        <f t="shared" si="127"/>
        <v>548</v>
      </c>
      <c r="K131" s="208">
        <f t="shared" si="127"/>
        <v>138</v>
      </c>
      <c r="L131" s="208">
        <f t="shared" si="127"/>
        <v>0</v>
      </c>
      <c r="M131" s="208">
        <f t="shared" si="127"/>
        <v>0</v>
      </c>
      <c r="N131" s="208">
        <f t="shared" si="127"/>
        <v>96</v>
      </c>
      <c r="O131" s="208">
        <f t="shared" si="127"/>
        <v>150</v>
      </c>
      <c r="P131" s="208">
        <f t="shared" si="127"/>
        <v>752</v>
      </c>
      <c r="Q131" s="208">
        <f t="shared" si="127"/>
        <v>0</v>
      </c>
      <c r="R131" s="208">
        <f t="shared" si="127"/>
        <v>0</v>
      </c>
      <c r="S131" s="208">
        <f t="shared" si="127"/>
        <v>9</v>
      </c>
      <c r="T131" s="208">
        <f t="shared" si="127"/>
        <v>8</v>
      </c>
      <c r="U131" s="208">
        <f t="shared" si="127"/>
        <v>11</v>
      </c>
      <c r="V131" s="208">
        <f t="shared" si="127"/>
        <v>11</v>
      </c>
      <c r="W131" s="208">
        <f t="shared" si="127"/>
        <v>21</v>
      </c>
      <c r="X131" s="208">
        <f t="shared" si="127"/>
        <v>0</v>
      </c>
      <c r="Z131" s="85" t="b">
        <f t="shared" si="105"/>
        <v>1</v>
      </c>
      <c r="AA131" s="85" t="b">
        <f t="shared" si="106"/>
        <v>0</v>
      </c>
      <c r="AB131" s="85" t="b">
        <f t="shared" si="107"/>
        <v>0</v>
      </c>
      <c r="AC131" s="85" t="b">
        <f t="shared" si="108"/>
        <v>1</v>
      </c>
    </row>
    <row r="132" spans="1:38" s="85" customFormat="1" ht="19.899999999999999" customHeight="1" x14ac:dyDescent="0.25">
      <c r="A132" s="183"/>
      <c r="B132" s="184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Z132" s="85" t="b">
        <f t="shared" si="105"/>
        <v>1</v>
      </c>
      <c r="AA132" s="85" t="b">
        <f t="shared" si="106"/>
        <v>1</v>
      </c>
      <c r="AB132" s="85" t="b">
        <f t="shared" si="107"/>
        <v>1</v>
      </c>
      <c r="AC132" s="85" t="b">
        <f t="shared" si="108"/>
        <v>1</v>
      </c>
    </row>
    <row r="133" spans="1:38" s="85" customFormat="1" ht="19.5" customHeight="1" thickBot="1" x14ac:dyDescent="0.3">
      <c r="A133" s="413" t="s">
        <v>288</v>
      </c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5"/>
      <c r="Z133" s="85" t="b">
        <f t="shared" si="105"/>
        <v>1</v>
      </c>
      <c r="AA133" s="85" t="b">
        <f t="shared" si="106"/>
        <v>1</v>
      </c>
      <c r="AB133" s="85" t="b">
        <f t="shared" si="107"/>
        <v>1</v>
      </c>
      <c r="AC133" s="85" t="b">
        <f t="shared" si="108"/>
        <v>1</v>
      </c>
    </row>
    <row r="134" spans="1:38" s="85" customFormat="1" ht="19.899999999999999" customHeight="1" thickBot="1" x14ac:dyDescent="0.3">
      <c r="A134" s="263" t="s">
        <v>272</v>
      </c>
      <c r="B134" s="331" t="s">
        <v>273</v>
      </c>
      <c r="C134" s="273" t="s">
        <v>227</v>
      </c>
      <c r="D134" s="265" t="s">
        <v>275</v>
      </c>
      <c r="E134" s="266"/>
      <c r="F134" s="267">
        <f t="shared" ref="F134" si="128">G134*30</f>
        <v>1800</v>
      </c>
      <c r="G134" s="268">
        <v>60</v>
      </c>
      <c r="H134" s="269">
        <f t="shared" ref="H134" si="129">M134+L134+K134+J134+I134</f>
        <v>840</v>
      </c>
      <c r="I134" s="270">
        <v>420</v>
      </c>
      <c r="J134" s="270"/>
      <c r="K134" s="270">
        <v>420</v>
      </c>
      <c r="L134" s="270"/>
      <c r="M134" s="271"/>
      <c r="N134" s="264">
        <v>120</v>
      </c>
      <c r="O134" s="266">
        <v>120</v>
      </c>
      <c r="P134" s="272">
        <f t="shared" ref="P134" si="130">F134-H134-N134-O134</f>
        <v>720</v>
      </c>
      <c r="Q134" s="269"/>
      <c r="R134" s="266"/>
      <c r="S134" s="269">
        <v>9</v>
      </c>
      <c r="T134" s="266">
        <v>8</v>
      </c>
      <c r="U134" s="269">
        <v>11</v>
      </c>
      <c r="V134" s="266">
        <v>11</v>
      </c>
      <c r="W134" s="269">
        <v>21</v>
      </c>
      <c r="X134" s="266">
        <v>0</v>
      </c>
      <c r="Z134" s="85" t="b">
        <f t="shared" si="105"/>
        <v>1</v>
      </c>
      <c r="AA134" s="85" t="b">
        <f t="shared" si="106"/>
        <v>1</v>
      </c>
      <c r="AB134" s="85" t="b">
        <f t="shared" si="107"/>
        <v>1</v>
      </c>
      <c r="AC134" s="85" t="b">
        <f t="shared" si="108"/>
        <v>1</v>
      </c>
    </row>
    <row r="135" spans="1:38" s="85" customFormat="1" ht="19.899999999999999" customHeight="1" thickBot="1" x14ac:dyDescent="0.3">
      <c r="A135" s="245"/>
      <c r="B135" s="246" t="s">
        <v>99</v>
      </c>
      <c r="C135" s="208">
        <v>4</v>
      </c>
      <c r="D135" s="208">
        <v>7</v>
      </c>
      <c r="E135" s="208">
        <v>0</v>
      </c>
      <c r="F135" s="208">
        <f>F134</f>
        <v>1800</v>
      </c>
      <c r="G135" s="208">
        <f t="shared" ref="G135:X135" si="131">G134</f>
        <v>60</v>
      </c>
      <c r="H135" s="208">
        <f t="shared" si="131"/>
        <v>840</v>
      </c>
      <c r="I135" s="208">
        <f t="shared" si="131"/>
        <v>420</v>
      </c>
      <c r="J135" s="208">
        <f t="shared" si="131"/>
        <v>0</v>
      </c>
      <c r="K135" s="208">
        <f t="shared" si="131"/>
        <v>420</v>
      </c>
      <c r="L135" s="208">
        <f t="shared" si="131"/>
        <v>0</v>
      </c>
      <c r="M135" s="208">
        <f t="shared" si="131"/>
        <v>0</v>
      </c>
      <c r="N135" s="208">
        <f t="shared" si="131"/>
        <v>120</v>
      </c>
      <c r="O135" s="208">
        <f t="shared" si="131"/>
        <v>120</v>
      </c>
      <c r="P135" s="208">
        <f t="shared" si="131"/>
        <v>720</v>
      </c>
      <c r="Q135" s="208">
        <f t="shared" si="131"/>
        <v>0</v>
      </c>
      <c r="R135" s="208">
        <f t="shared" si="131"/>
        <v>0</v>
      </c>
      <c r="S135" s="208">
        <f t="shared" si="131"/>
        <v>9</v>
      </c>
      <c r="T135" s="208">
        <f t="shared" si="131"/>
        <v>8</v>
      </c>
      <c r="U135" s="208">
        <f t="shared" si="131"/>
        <v>11</v>
      </c>
      <c r="V135" s="208">
        <f t="shared" si="131"/>
        <v>11</v>
      </c>
      <c r="W135" s="208">
        <f t="shared" si="131"/>
        <v>21</v>
      </c>
      <c r="X135" s="208">
        <f t="shared" si="131"/>
        <v>0</v>
      </c>
      <c r="Z135" s="85" t="b">
        <f t="shared" si="105"/>
        <v>1</v>
      </c>
      <c r="AA135" s="85" t="b">
        <f t="shared" si="106"/>
        <v>1</v>
      </c>
      <c r="AB135" s="85" t="b">
        <f t="shared" si="107"/>
        <v>1</v>
      </c>
      <c r="AC135" s="85" t="b">
        <f t="shared" si="108"/>
        <v>1</v>
      </c>
    </row>
    <row r="136" spans="1:38" s="150" customFormat="1" ht="30" customHeight="1" thickBot="1" x14ac:dyDescent="0.3">
      <c r="A136" s="473" t="s">
        <v>85</v>
      </c>
      <c r="B136" s="473"/>
      <c r="C136" s="69">
        <f t="shared" ref="C136:P136" si="132">C67+C83</f>
        <v>26</v>
      </c>
      <c r="D136" s="69">
        <f t="shared" si="132"/>
        <v>22</v>
      </c>
      <c r="E136" s="69">
        <f t="shared" si="132"/>
        <v>3</v>
      </c>
      <c r="F136" s="69">
        <f t="shared" si="132"/>
        <v>7200</v>
      </c>
      <c r="G136" s="69">
        <f t="shared" si="132"/>
        <v>240</v>
      </c>
      <c r="H136" s="69">
        <f t="shared" si="132"/>
        <v>2386</v>
      </c>
      <c r="I136" s="69">
        <f t="shared" si="132"/>
        <v>728</v>
      </c>
      <c r="J136" s="69">
        <f t="shared" si="132"/>
        <v>1110</v>
      </c>
      <c r="K136" s="69">
        <f t="shared" si="132"/>
        <v>534</v>
      </c>
      <c r="L136" s="69">
        <f t="shared" si="132"/>
        <v>14</v>
      </c>
      <c r="M136" s="69">
        <f t="shared" si="132"/>
        <v>0</v>
      </c>
      <c r="N136" s="69">
        <f t="shared" si="132"/>
        <v>350</v>
      </c>
      <c r="O136" s="69">
        <f t="shared" si="132"/>
        <v>990</v>
      </c>
      <c r="P136" s="69">
        <f t="shared" si="132"/>
        <v>3474</v>
      </c>
      <c r="Q136" s="69">
        <f>Q67+Q83</f>
        <v>30</v>
      </c>
      <c r="R136" s="69">
        <f>R67+R83</f>
        <v>30</v>
      </c>
      <c r="S136" s="69">
        <f t="shared" ref="S136:X136" si="133">S67+S83</f>
        <v>30</v>
      </c>
      <c r="T136" s="69">
        <f t="shared" si="133"/>
        <v>30</v>
      </c>
      <c r="U136" s="69">
        <f t="shared" si="133"/>
        <v>30</v>
      </c>
      <c r="V136" s="69">
        <f t="shared" si="133"/>
        <v>30</v>
      </c>
      <c r="W136" s="69">
        <f t="shared" si="133"/>
        <v>30</v>
      </c>
      <c r="X136" s="69">
        <f t="shared" si="133"/>
        <v>30</v>
      </c>
      <c r="Z136" s="85" t="b">
        <f t="shared" si="105"/>
        <v>1</v>
      </c>
      <c r="AA136" s="85" t="b">
        <f t="shared" si="106"/>
        <v>0</v>
      </c>
      <c r="AB136" s="85" t="b">
        <f t="shared" si="107"/>
        <v>0</v>
      </c>
      <c r="AC136" s="85" t="b">
        <f t="shared" si="108"/>
        <v>1</v>
      </c>
      <c r="AD136" s="222">
        <f t="shared" ref="AD136:AK136" si="134">SUM(AD14:AD76)</f>
        <v>438</v>
      </c>
      <c r="AE136" s="222">
        <f t="shared" si="134"/>
        <v>280</v>
      </c>
      <c r="AF136" s="222">
        <f t="shared" si="134"/>
        <v>400</v>
      </c>
      <c r="AG136" s="222">
        <f t="shared" si="134"/>
        <v>350</v>
      </c>
      <c r="AH136" s="222">
        <f t="shared" si="134"/>
        <v>382</v>
      </c>
      <c r="AI136" s="222">
        <f t="shared" si="134"/>
        <v>256</v>
      </c>
      <c r="AJ136" s="222">
        <f t="shared" si="134"/>
        <v>168</v>
      </c>
      <c r="AK136" s="222">
        <f t="shared" si="134"/>
        <v>0</v>
      </c>
      <c r="AL136" s="85" t="b">
        <f>AD136+AE136+AF136+AG136+AH136+AI136+AJ136+AK136=H136</f>
        <v>0</v>
      </c>
    </row>
    <row r="137" spans="1:38" s="213" customFormat="1" ht="18.75" x14ac:dyDescent="0.25">
      <c r="A137" s="211"/>
      <c r="B137" s="211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Z137" s="198"/>
      <c r="AA137" s="198"/>
      <c r="AB137" s="198"/>
      <c r="AD137" s="223">
        <f t="shared" ref="AD137:AJ137" si="135">AD136/AD11</f>
        <v>24.333333333333332</v>
      </c>
      <c r="AE137" s="223">
        <f t="shared" si="135"/>
        <v>20</v>
      </c>
      <c r="AF137" s="223">
        <f t="shared" si="135"/>
        <v>23.529411764705884</v>
      </c>
      <c r="AG137" s="223">
        <f t="shared" si="135"/>
        <v>25</v>
      </c>
      <c r="AH137" s="223">
        <f t="shared" si="135"/>
        <v>22.470588235294116</v>
      </c>
      <c r="AI137" s="223">
        <f t="shared" si="135"/>
        <v>23.272727272727273</v>
      </c>
      <c r="AJ137" s="223">
        <f t="shared" si="135"/>
        <v>24</v>
      </c>
      <c r="AK137" s="223">
        <v>0</v>
      </c>
    </row>
    <row r="138" spans="1:38" x14ac:dyDescent="0.25">
      <c r="A138" s="60" t="s">
        <v>46</v>
      </c>
      <c r="B138" s="59"/>
      <c r="C138" s="59"/>
      <c r="D138" s="59"/>
      <c r="E138" s="59"/>
      <c r="F138" s="59"/>
      <c r="G138" s="59"/>
      <c r="H138" s="59"/>
      <c r="I138" s="59"/>
      <c r="J138" s="60"/>
      <c r="K138" s="61"/>
      <c r="L138" s="61"/>
      <c r="M138" s="60"/>
      <c r="N138" s="60"/>
      <c r="O138" s="60"/>
      <c r="P138" s="60"/>
      <c r="Q138" s="60"/>
      <c r="R138" s="60"/>
      <c r="S138" s="62"/>
      <c r="T138" s="62"/>
      <c r="U138" s="62"/>
      <c r="V138" s="62"/>
      <c r="W138" s="62"/>
      <c r="X138" s="62"/>
    </row>
    <row r="139" spans="1:38" ht="17.45" customHeight="1" x14ac:dyDescent="0.25">
      <c r="A139" s="422" t="s">
        <v>66</v>
      </c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63" t="s">
        <v>0</v>
      </c>
      <c r="Q139" s="64" t="s">
        <v>37</v>
      </c>
      <c r="R139" s="64" t="s">
        <v>38</v>
      </c>
      <c r="S139" s="64" t="s">
        <v>39</v>
      </c>
      <c r="T139" s="64" t="s">
        <v>40</v>
      </c>
      <c r="U139" s="64" t="s">
        <v>41</v>
      </c>
      <c r="V139" s="64" t="s">
        <v>42</v>
      </c>
      <c r="W139" s="64" t="s">
        <v>43</v>
      </c>
      <c r="X139" s="64" t="s">
        <v>44</v>
      </c>
    </row>
    <row r="140" spans="1:38" ht="17.45" customHeight="1" x14ac:dyDescent="0.25">
      <c r="A140" s="419" t="s">
        <v>47</v>
      </c>
      <c r="B140" s="420"/>
      <c r="C140" s="420"/>
      <c r="D140" s="420"/>
      <c r="E140" s="420"/>
      <c r="F140" s="420"/>
      <c r="G140" s="420"/>
      <c r="H140" s="420"/>
      <c r="I140" s="420"/>
      <c r="J140" s="420"/>
      <c r="K140" s="420"/>
      <c r="L140" s="420"/>
      <c r="M140" s="420"/>
      <c r="N140" s="420"/>
      <c r="O140" s="421"/>
      <c r="P140" s="224">
        <f>AVERAGE(Q140:W140)</f>
        <v>23.229437229437227</v>
      </c>
      <c r="Q140" s="20">
        <f>AD137</f>
        <v>24.333333333333332</v>
      </c>
      <c r="R140" s="20">
        <f t="shared" ref="R140:X140" si="136">AE137</f>
        <v>20</v>
      </c>
      <c r="S140" s="20">
        <f t="shared" si="136"/>
        <v>23.529411764705884</v>
      </c>
      <c r="T140" s="20">
        <f t="shared" si="136"/>
        <v>25</v>
      </c>
      <c r="U140" s="20">
        <f t="shared" si="136"/>
        <v>22.470588235294116</v>
      </c>
      <c r="V140" s="20">
        <f t="shared" si="136"/>
        <v>23.272727272727273</v>
      </c>
      <c r="W140" s="20">
        <f t="shared" si="136"/>
        <v>24</v>
      </c>
      <c r="X140" s="20">
        <f t="shared" si="136"/>
        <v>0</v>
      </c>
    </row>
    <row r="141" spans="1:38" ht="15.6" customHeight="1" x14ac:dyDescent="0.25">
      <c r="A141" s="419" t="s">
        <v>50</v>
      </c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1"/>
      <c r="P141" s="214">
        <f>SUM(Q141:X141)</f>
        <v>240</v>
      </c>
      <c r="Q141" s="77">
        <v>30</v>
      </c>
      <c r="R141" s="77">
        <v>30</v>
      </c>
      <c r="S141" s="77">
        <v>30</v>
      </c>
      <c r="T141" s="77">
        <v>30</v>
      </c>
      <c r="U141" s="77">
        <v>30</v>
      </c>
      <c r="V141" s="77">
        <v>30</v>
      </c>
      <c r="W141" s="77">
        <v>30</v>
      </c>
      <c r="X141" s="77">
        <v>30</v>
      </c>
    </row>
    <row r="142" spans="1:38" ht="15.6" customHeight="1" x14ac:dyDescent="0.25">
      <c r="A142" s="419" t="s">
        <v>49</v>
      </c>
      <c r="B142" s="420"/>
      <c r="C142" s="420"/>
      <c r="D142" s="420"/>
      <c r="E142" s="420"/>
      <c r="F142" s="420"/>
      <c r="G142" s="420"/>
      <c r="H142" s="420"/>
      <c r="I142" s="420"/>
      <c r="J142" s="420"/>
      <c r="K142" s="420"/>
      <c r="L142" s="420"/>
      <c r="M142" s="420"/>
      <c r="N142" s="420"/>
      <c r="O142" s="421"/>
      <c r="P142" s="214">
        <f>SUM(Q142:X142)</f>
        <v>26</v>
      </c>
      <c r="Q142" s="337">
        <v>4</v>
      </c>
      <c r="R142" s="337">
        <v>3</v>
      </c>
      <c r="S142" s="337">
        <v>5</v>
      </c>
      <c r="T142" s="337">
        <v>3</v>
      </c>
      <c r="U142" s="337">
        <v>5</v>
      </c>
      <c r="V142" s="337">
        <v>5</v>
      </c>
      <c r="W142" s="337">
        <v>1</v>
      </c>
      <c r="X142" s="337">
        <v>0</v>
      </c>
    </row>
    <row r="143" spans="1:38" ht="15.6" customHeight="1" x14ac:dyDescent="0.25">
      <c r="A143" s="419" t="s">
        <v>48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1"/>
      <c r="P143" s="214">
        <f>SUM(Q143:X143)</f>
        <v>23</v>
      </c>
      <c r="Q143" s="337">
        <v>3</v>
      </c>
      <c r="R143" s="337">
        <v>4</v>
      </c>
      <c r="S143" s="337">
        <v>0</v>
      </c>
      <c r="T143" s="337">
        <v>1</v>
      </c>
      <c r="U143" s="337">
        <v>2</v>
      </c>
      <c r="V143" s="337">
        <v>4</v>
      </c>
      <c r="W143" s="337">
        <v>6</v>
      </c>
      <c r="X143" s="337">
        <v>3</v>
      </c>
    </row>
    <row r="144" spans="1:38" ht="15.6" customHeight="1" x14ac:dyDescent="0.25">
      <c r="A144" s="419" t="s">
        <v>51</v>
      </c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1"/>
      <c r="P144" s="214" t="s">
        <v>276</v>
      </c>
      <c r="Q144" s="77"/>
      <c r="R144" s="77"/>
      <c r="S144" s="77" t="s">
        <v>277</v>
      </c>
      <c r="T144" s="77"/>
      <c r="U144" s="77" t="s">
        <v>277</v>
      </c>
      <c r="V144" s="77"/>
      <c r="W144" s="77" t="s">
        <v>278</v>
      </c>
      <c r="X144" s="77"/>
    </row>
    <row r="145" spans="1:24" ht="15.6" customHeight="1" x14ac:dyDescent="0.25">
      <c r="A145" s="419" t="s">
        <v>207</v>
      </c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1"/>
      <c r="P145" s="214" t="s">
        <v>215</v>
      </c>
      <c r="Q145" s="77"/>
      <c r="R145" s="218"/>
      <c r="S145" s="218"/>
      <c r="T145" s="218"/>
      <c r="U145" s="218"/>
      <c r="V145" s="56" t="s">
        <v>215</v>
      </c>
      <c r="W145" s="218"/>
      <c r="X145" s="218"/>
    </row>
    <row r="146" spans="1:24" ht="15.6" customHeight="1" x14ac:dyDescent="0.25">
      <c r="A146" s="419" t="s">
        <v>208</v>
      </c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1"/>
      <c r="P146" s="343" t="s">
        <v>280</v>
      </c>
      <c r="Q146" s="77"/>
      <c r="R146" s="77" t="s">
        <v>214</v>
      </c>
      <c r="S146" s="77"/>
      <c r="T146" s="77" t="s">
        <v>215</v>
      </c>
      <c r="U146" s="77"/>
      <c r="V146" s="77" t="s">
        <v>215</v>
      </c>
      <c r="W146" s="342" t="s">
        <v>279</v>
      </c>
      <c r="X146" s="217" t="s">
        <v>241</v>
      </c>
    </row>
    <row r="147" spans="1:24" ht="15.6" customHeight="1" x14ac:dyDescent="0.25">
      <c r="A147" s="419" t="s">
        <v>226</v>
      </c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1"/>
      <c r="P147" s="214" t="s">
        <v>222</v>
      </c>
      <c r="Q147" s="77"/>
      <c r="R147" s="77"/>
      <c r="S147" s="77"/>
      <c r="T147" s="77"/>
      <c r="U147" s="77"/>
      <c r="V147" s="77"/>
      <c r="W147" s="77"/>
      <c r="X147" s="217" t="s">
        <v>222</v>
      </c>
    </row>
    <row r="148" spans="1:24" ht="15.6" customHeight="1" x14ac:dyDescent="0.25">
      <c r="A148" s="419" t="s">
        <v>209</v>
      </c>
      <c r="B148" s="420"/>
      <c r="C148" s="420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1"/>
      <c r="P148" s="214" t="s">
        <v>215</v>
      </c>
      <c r="Q148" s="77"/>
      <c r="R148" s="77"/>
      <c r="S148" s="77"/>
      <c r="T148" s="77"/>
      <c r="U148" s="77"/>
      <c r="V148" s="77"/>
      <c r="W148" s="77"/>
      <c r="X148" s="77" t="s">
        <v>215</v>
      </c>
    </row>
    <row r="149" spans="1:24" x14ac:dyDescent="0.25">
      <c r="A149" s="65"/>
      <c r="B149" s="66"/>
      <c r="C149" s="67"/>
      <c r="D149" s="68"/>
      <c r="E149" s="60"/>
      <c r="F149" s="60"/>
      <c r="G149" s="60"/>
      <c r="H149" s="60"/>
      <c r="I149" s="61"/>
      <c r="J149" s="62"/>
      <c r="K149" s="62"/>
      <c r="L149" s="60"/>
      <c r="M149" s="60"/>
      <c r="N149" s="60"/>
      <c r="O149" s="60"/>
      <c r="P149" s="60"/>
      <c r="Q149" s="60"/>
      <c r="R149" s="62"/>
      <c r="S149" s="62"/>
      <c r="T149" s="62"/>
      <c r="U149" s="62"/>
      <c r="V149" s="62"/>
      <c r="W149" s="62"/>
      <c r="X149" s="62"/>
    </row>
    <row r="150" spans="1:24" s="150" customFormat="1" ht="18.75" x14ac:dyDescent="0.3">
      <c r="A150" s="225" t="s">
        <v>221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472" t="s">
        <v>52</v>
      </c>
      <c r="M150" s="472"/>
      <c r="N150" s="472"/>
      <c r="O150" s="472"/>
      <c r="P150" s="472"/>
      <c r="Q150" s="472"/>
      <c r="R150" s="472"/>
      <c r="S150" s="472"/>
      <c r="T150" s="472"/>
      <c r="U150" s="230"/>
      <c r="V150" s="230"/>
      <c r="W150" s="230"/>
    </row>
    <row r="151" spans="1:24" s="150" customFormat="1" ht="18.75" x14ac:dyDescent="0.3">
      <c r="A151" s="227" t="s">
        <v>299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472" t="s">
        <v>58</v>
      </c>
      <c r="M151" s="472"/>
      <c r="N151" s="472"/>
      <c r="O151" s="472"/>
      <c r="P151" s="472"/>
      <c r="Q151" s="472"/>
      <c r="R151" s="472"/>
      <c r="S151" s="472"/>
      <c r="T151" s="472"/>
      <c r="U151" s="230"/>
      <c r="V151" s="230"/>
      <c r="W151" s="230"/>
    </row>
    <row r="152" spans="1:24" s="150" customFormat="1" ht="18.75" x14ac:dyDescent="0.3">
      <c r="A152" s="227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8"/>
      <c r="T152" s="228"/>
      <c r="U152" s="228"/>
      <c r="V152" s="228"/>
      <c r="W152" s="228"/>
    </row>
    <row r="153" spans="1:24" s="150" customFormat="1" ht="18.75" x14ac:dyDescent="0.3">
      <c r="A153" s="227" t="s">
        <v>240</v>
      </c>
      <c r="B153" s="229"/>
      <c r="C153" s="109"/>
      <c r="D153" s="109"/>
      <c r="E153" s="109"/>
      <c r="F153" s="109"/>
      <c r="H153" s="109"/>
      <c r="I153" s="109"/>
      <c r="J153" s="226"/>
      <c r="K153" s="109"/>
      <c r="L153" s="230" t="s">
        <v>300</v>
      </c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</row>
  </sheetData>
  <autoFilter ref="Z12:AC137"/>
  <mergeCells count="58">
    <mergeCell ref="I62:P62"/>
    <mergeCell ref="A69:X69"/>
    <mergeCell ref="A143:O143"/>
    <mergeCell ref="E7:E8"/>
    <mergeCell ref="K7:K8"/>
    <mergeCell ref="L7:L8"/>
    <mergeCell ref="A53:X53"/>
    <mergeCell ref="L151:T151"/>
    <mergeCell ref="L150:T150"/>
    <mergeCell ref="A94:X94"/>
    <mergeCell ref="A101:X101"/>
    <mergeCell ref="A136:B136"/>
    <mergeCell ref="A145:O145"/>
    <mergeCell ref="A144:O144"/>
    <mergeCell ref="A146:O146"/>
    <mergeCell ref="A148:O148"/>
    <mergeCell ref="A110:X110"/>
    <mergeCell ref="A147:O147"/>
    <mergeCell ref="A62:H62"/>
    <mergeCell ref="S5:T5"/>
    <mergeCell ref="H7:H8"/>
    <mergeCell ref="I7:I8"/>
    <mergeCell ref="J7:J8"/>
    <mergeCell ref="A47:X47"/>
    <mergeCell ref="U5:V5"/>
    <mergeCell ref="F5:G5"/>
    <mergeCell ref="H5:P5"/>
    <mergeCell ref="P6:P8"/>
    <mergeCell ref="F6:F8"/>
    <mergeCell ref="G6:G8"/>
    <mergeCell ref="H6:M6"/>
    <mergeCell ref="N6:O6"/>
    <mergeCell ref="C7:C8"/>
    <mergeCell ref="M7:M8"/>
    <mergeCell ref="D7:D8"/>
    <mergeCell ref="A117:X117"/>
    <mergeCell ref="A126:X126"/>
    <mergeCell ref="A142:O142"/>
    <mergeCell ref="A139:O139"/>
    <mergeCell ref="A140:O140"/>
    <mergeCell ref="A141:O141"/>
    <mergeCell ref="A133:X133"/>
    <mergeCell ref="C1:L1"/>
    <mergeCell ref="A63:A64"/>
    <mergeCell ref="C63:C65"/>
    <mergeCell ref="A78:X78"/>
    <mergeCell ref="A85:X85"/>
    <mergeCell ref="A2:X2"/>
    <mergeCell ref="A4:A8"/>
    <mergeCell ref="B4:B8"/>
    <mergeCell ref="C4:E6"/>
    <mergeCell ref="F4:P4"/>
    <mergeCell ref="Q4:X4"/>
    <mergeCell ref="N7:N8"/>
    <mergeCell ref="O7:O8"/>
    <mergeCell ref="Q7:X7"/>
    <mergeCell ref="W5:X5"/>
    <mergeCell ref="Q5:R5"/>
  </mergeCells>
  <phoneticPr fontId="11" type="noConversion"/>
  <conditionalFormatting sqref="Z1:AC1048576">
    <cfRule type="containsText" dxfId="0" priority="1" operator="containsText" text="F">
      <formula>NOT(ISERROR(SEARCH("F",Z1)))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55" fitToHeight="3" orientation="landscape" r:id="rId1"/>
  <headerFooter scaleWithDoc="0" alignWithMargins="0"/>
  <rowBreaks count="1" manualBreakCount="1">
    <brk id="9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титульна</vt:lpstr>
      <vt:lpstr>план_бакалавр</vt:lpstr>
      <vt:lpstr>план_бакалавр!Заголовки_для_печати</vt:lpstr>
      <vt:lpstr>план_бакалавр!Область_печати</vt:lpstr>
      <vt:lpstr>титульна!Область_печати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Андрей</cp:lastModifiedBy>
  <cp:lastPrinted>2020-09-02T12:13:33Z</cp:lastPrinted>
  <dcterms:created xsi:type="dcterms:W3CDTF">2010-02-25T10:28:35Z</dcterms:created>
  <dcterms:modified xsi:type="dcterms:W3CDTF">2022-11-01T07:29:46Z</dcterms:modified>
</cp:coreProperties>
</file>